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2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'COPARTICIPACION'!$A$2:$D$22</definedName>
    <definedName name="_xlnm.Print_Area" localSheetId="3">'EAI'!$A$2:$F$99</definedName>
    <definedName name="_xlnm.Print_Area" localSheetId="1">'EROGACIONES'!$A$1:$E$66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<sst xmlns="http://schemas.openxmlformats.org/spreadsheetml/2006/main" count="383" uniqueCount="232">
  <si>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</si>
  <si>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</si>
  <si>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</si>
  <si>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</si>
  <si>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</si>
  <si>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</si>
  <si>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</si>
  <si>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</si>
  <si>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</si>
  <si>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</si>
  <si>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</si>
  <si>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</si>
  <si>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</si>
  <si>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</si>
  <si>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</si>
  <si>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</si>
  <si>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</si>
  <si>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</si>
  <si>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</si>
  <si>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</si>
  <si>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</si>
  <si>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</si>
  <si>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</si>
  <si>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</si>
  <si>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</si>
  <si>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</si>
  <si>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</si>
  <si>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</si>
  <si>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</si>
  <si>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</si>
  <si>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</si>
  <si>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</si>
  <si>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</si>
  <si>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</si>
  <si>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</si>
  <si>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</si>
  <si>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</si>
  <si>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</si>
  <si>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</si>
  <si>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</si>
  <si>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</si>
  <si>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</si>
  <si>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</si>
  <si>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</si>
  <si>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</si>
  <si>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</si>
  <si>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</si>
  <si>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</si>
  <si>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</si>
  <si>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</si>
  <si>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</si>
  <si>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</si>
  <si>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</si>
  <si>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</si>
  <si>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</si>
  <si>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</si>
  <si>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</si>
  <si>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</si>
  <si>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</si>
  <si>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</si>
  <si>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</si>
  <si>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</si>
  <si>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</si>
  <si>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</si>
  <si>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</si>
  <si>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</si>
  <si>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</si>
  <si>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</si>
  <si>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</si>
  <si>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</si>
  <si>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</si>
  <si>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</si>
  <si>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</si>
  <si>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</si>
  <si>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</si>
  <si>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</si>
  <si>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</si>
  <si>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</si>
  <si>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</si>
  <si>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</si>
  <si>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</si>
  <si>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</si>
  <si>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</si>
  <si>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</si>
  <si>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</si>
  <si>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</si>
  <si>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</si>
  <si>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</si>
  <si>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</si>
  <si>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</si>
  <si>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</si>
  <si>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</si>
  <si>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</si>
  <si>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</si>
  <si>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</si>
  <si>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</si>
  <si>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</si>
  <si>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</si>
  <si>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</si>
  <si>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</si>
  <si>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</si>
  <si>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</si>
  <si>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</si>
  <si>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</si>
  <si>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</si>
  <si>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</si>
  <si>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</si>
  <si>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</si>
  <si>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</si>
  <si>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</si>
  <si>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</si>
  <si>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</si>
  <si>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</si>
  <si>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</si>
  <si>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</si>
  <si>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</si>
  <si>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</si>
  <si>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</si>
  <si>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</si>
  <si>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</si>
  <si>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</si>
  <si>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</si>
  <si>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</si>
  <si>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</si>
  <si>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</si>
  <si>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</si>
  <si>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</si>
  <si>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</si>
  <si>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</si>
  <si>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</si>
  <si>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</si>
  <si>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</si>
  <si>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</si>
  <si>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</si>
  <si>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</si>
  <si>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</si>
  <si>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</si>
  <si>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</si>
  <si>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</si>
  <si>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</si>
  <si>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</si>
  <si>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</si>
  <si>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</si>
  <si>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</si>
  <si>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</si>
  <si>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</si>
  <si>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</si>
  <si>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</si>
  <si>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</si>
  <si>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</si>
  <si>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</si>
  <si>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</si>
  <si>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</si>
  <si>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</si>
  <si>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</si>
  <si>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</si>
  <si>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</si>
  <si>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</si>
  <si>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</si>
  <si>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</si>
  <si>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</si>
  <si>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</si>
  <si>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</si>
  <si>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</si>
  <si>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</si>
  <si>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</si>
  <si>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</si>
  <si>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</si>
  <si>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</si>
  <si>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</si>
  <si>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</si>
  <si>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</si>
  <si>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</si>
  <si>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</si>
  <si>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</si>
  <si>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</si>
  <si>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</si>
  <si>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</si>
  <si>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</si>
  <si>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</si>
  <si>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</si>
  <si>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</si>
  <si>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</si>
  <si>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</si>
  <si>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</si>
  <si>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</si>
  <si>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</si>
  <si>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</si>
  <si>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</si>
  <si>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</si>
  <si>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</si>
  <si>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</si>
  <si>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</si>
  <si>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</si>
  <si>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</si>
  <si>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</si>
  <si>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</si>
  <si>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</si>
  <si>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</si>
  <si>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</si>
  <si>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</si>
  <si>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</si>
  <si>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I.A) DATOS DEL MES DE FEBRERO DE 2015</t>
  </si>
  <si>
    <t>(2)Corresponde a la ejecución del mes de Febrero de 2014.</t>
  </si>
  <si>
    <t>(3)Corresponde a la ejecución presupuestaria del mes de Febrero  de 2015</t>
  </si>
  <si>
    <t>(4)Cifras del Presupuesto del ejercicio 2015</t>
  </si>
  <si>
    <t>(4)Corresponde a la ejecución del mes de Febrero de 2014</t>
  </si>
  <si>
    <t>(5)Corresponde a la ejecución presupuestaria del mes de Febrero de 2015.</t>
  </si>
  <si>
    <t>(6)Cifras del Presupuesto del ejercicio 2015</t>
  </si>
  <si>
    <t>I.B) DATOS ACUMULADOS AL MES DE FEBRERO DE 2015</t>
  </si>
  <si>
    <t>(2)Corresponde a la ejecución acumulada al mes de Febrero de 2014.</t>
  </si>
  <si>
    <t>(3)Corresponde a la ejecución presupuestaria acumulada al mes de Febrero  de 2015</t>
  </si>
  <si>
    <t>(4)Corresponde a la ejecución acumulada al mes de Febrero de 2014</t>
  </si>
  <si>
    <t>(5)Corresponde a la ejecución presupuestaria acumulada al mes de Febrero de 2015.</t>
  </si>
  <si>
    <t>PRESUPUESTADO EJERCICIO 2015 (4)</t>
  </si>
  <si>
    <t>EJECUTADO EJERCICIO 2015 (3)</t>
  </si>
  <si>
    <t>PRESUPUESTADO EJERCICIO 2015 (6)</t>
  </si>
  <si>
    <t>EJECUTADO EJERCICIO 2015 (5)</t>
  </si>
  <si>
    <t>II-A) DATOS DEL MES DE FEBRERO DE 2015</t>
  </si>
  <si>
    <t>PRESUPUESTADO EJERCICIO 2015 (5)</t>
  </si>
  <si>
    <t>EJECUTADO EJERCICIO 2015 (2)</t>
  </si>
  <si>
    <t>(2) Ejecución presupuestaria del mes de Febrero 2015 (Incluye déficit de la Caja de Jubilaciones y Pens.)</t>
  </si>
  <si>
    <t>(3) Cifras de la ejecución presupuestaria del mes de Febrero de 2014.</t>
  </si>
  <si>
    <t>(5) Cifras del Presupuesto Anual 2015.</t>
  </si>
  <si>
    <t>(2) Ejecución presupuestaria del mes de Febrero 2015.(Incluye déficit de la Caja de Jubilaciones y Pens.)</t>
  </si>
  <si>
    <t>II-B) DATOS ACUMULADOS AL MES DE FEBRERO DE 2015</t>
  </si>
  <si>
    <t>(2) Ejecución presupuestaria acumulada al mes de Febrero 2015 (Incluye déficit de la Caja de Jubilaciones y Pens.)</t>
  </si>
  <si>
    <t>(3) Cifras de la ejecución presupuestaria acumulada al mes de Febrero de 2014.</t>
  </si>
  <si>
    <t>EJECUTADO EJERCICIO 2015 (1)</t>
  </si>
  <si>
    <t>(1) Corresponde a la ejecución acumulada al mes de Febrero de 2015.</t>
  </si>
  <si>
    <t>(2) Cifras de ejecución acumulada al mes de Febrero de 2014.</t>
  </si>
  <si>
    <t>Ejecución presupuestaria acumulada al mes de Febrero 2015.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</si>
</sst>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PageLayoutView="0" workbookViewId="0" topLeftCell="A1">
      <selection activeCell="C107" sqref="C107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421875" style="0" customWidth="1"/>
    <col min="4" max="4" width="15.7109375" style="0" customWidth="1"/>
    <col min="5" max="5" width="17.42187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202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214</v>
      </c>
      <c r="C6" s="6" t="s">
        <v>215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74065.79300000002</v>
      </c>
      <c r="C7" s="30">
        <f>SUM(C8:C11)</f>
        <v>5814.842</v>
      </c>
      <c r="D7" s="30">
        <f>+C7/$C$16*100</f>
        <v>98.68123330625394</v>
      </c>
      <c r="E7" s="30">
        <v>4445.570000000001</v>
      </c>
      <c r="F7" s="23"/>
      <c r="G7" s="24"/>
    </row>
    <row r="8" spans="1:8" ht="16.5" customHeight="1">
      <c r="A8" s="4" t="s">
        <v>4</v>
      </c>
      <c r="B8" s="29">
        <v>53289.40900000001</v>
      </c>
      <c r="C8" s="29">
        <v>4169.99</v>
      </c>
      <c r="D8" s="29">
        <f aca="true" t="shared" si="0" ref="D8:D16">+C8/$C$16*100</f>
        <v>70.76714312697506</v>
      </c>
      <c r="E8" s="29">
        <v>3248.53</v>
      </c>
      <c r="F8" s="25"/>
      <c r="G8" s="26"/>
      <c r="H8" s="41"/>
    </row>
    <row r="9" spans="1:8" ht="16.5" customHeight="1">
      <c r="A9" s="4" t="s">
        <v>5</v>
      </c>
      <c r="B9" s="29">
        <v>12759.557</v>
      </c>
      <c r="C9" s="29">
        <v>1006.732</v>
      </c>
      <c r="D9" s="29">
        <f t="shared" si="0"/>
        <v>17.084824552218556</v>
      </c>
      <c r="E9" s="29">
        <v>801.75</v>
      </c>
      <c r="F9" s="25"/>
      <c r="G9" s="26"/>
      <c r="H9" s="41"/>
    </row>
    <row r="10" spans="1:8" ht="16.5" customHeight="1">
      <c r="A10" s="4" t="s">
        <v>6</v>
      </c>
      <c r="B10" s="29">
        <v>4048.026</v>
      </c>
      <c r="C10" s="29">
        <v>343.964</v>
      </c>
      <c r="D10" s="29">
        <f t="shared" si="0"/>
        <v>5.837268103407166</v>
      </c>
      <c r="E10" s="29">
        <v>259.24</v>
      </c>
      <c r="F10" s="25"/>
      <c r="G10" s="26"/>
      <c r="H10" s="41"/>
    </row>
    <row r="11" spans="1:8" ht="16.5" customHeight="1">
      <c r="A11" s="4" t="s">
        <v>7</v>
      </c>
      <c r="B11" s="29">
        <v>3968.801</v>
      </c>
      <c r="C11" s="29">
        <v>294.156</v>
      </c>
      <c r="D11" s="29">
        <f t="shared" si="0"/>
        <v>4.991997523653168</v>
      </c>
      <c r="E11" s="29">
        <v>136.05</v>
      </c>
      <c r="F11" s="25"/>
      <c r="G11" s="26"/>
      <c r="H11" s="41"/>
    </row>
    <row r="12" spans="1:7" ht="16.5" customHeight="1">
      <c r="A12" s="9" t="s">
        <v>8</v>
      </c>
      <c r="B12" s="30">
        <v>2566.863</v>
      </c>
      <c r="C12" s="30">
        <f>SUM(C13:C15)</f>
        <v>77.709</v>
      </c>
      <c r="D12" s="30">
        <f t="shared" si="0"/>
        <v>1.3187666937460536</v>
      </c>
      <c r="E12" s="30">
        <v>58.19</v>
      </c>
      <c r="F12" s="23"/>
      <c r="G12" s="24"/>
    </row>
    <row r="13" spans="1:8" ht="16.5" customHeight="1">
      <c r="A13" s="4" t="s">
        <v>9</v>
      </c>
      <c r="B13" s="29"/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2441.466</v>
      </c>
      <c r="C14" s="29">
        <v>63.102</v>
      </c>
      <c r="D14" s="29">
        <f t="shared" si="0"/>
        <v>1.0708774518879856</v>
      </c>
      <c r="E14" s="29">
        <v>49.35</v>
      </c>
      <c r="F14" s="25"/>
      <c r="G14" s="26"/>
      <c r="H14" s="41"/>
    </row>
    <row r="15" spans="1:8" ht="16.5" customHeight="1">
      <c r="A15" s="4" t="s">
        <v>11</v>
      </c>
      <c r="B15" s="29">
        <v>125.397</v>
      </c>
      <c r="C15" s="29">
        <v>14.607</v>
      </c>
      <c r="D15" s="29">
        <f t="shared" si="0"/>
        <v>0.2478892418580679</v>
      </c>
      <c r="E15" s="29">
        <v>8.84</v>
      </c>
      <c r="F15" s="25"/>
      <c r="G15" s="26"/>
      <c r="H15" s="41"/>
    </row>
    <row r="16" spans="1:7" ht="16.5" customHeight="1">
      <c r="A16" s="10" t="s">
        <v>13</v>
      </c>
      <c r="B16" s="32">
        <v>76632.65600000002</v>
      </c>
      <c r="C16" s="32">
        <f>+C12+C7</f>
        <v>5892.5509999999995</v>
      </c>
      <c r="D16" s="32">
        <f t="shared" si="0"/>
        <v>100</v>
      </c>
      <c r="E16" s="32">
        <v>4503.76</v>
      </c>
      <c r="F16" s="23"/>
      <c r="G16" s="24"/>
    </row>
    <row r="17" spans="1:6" ht="33.75" customHeight="1">
      <c r="A17" s="118" t="s">
        <v>14</v>
      </c>
      <c r="B17" s="118"/>
      <c r="C17" s="118"/>
      <c r="D17" s="118"/>
      <c r="E17" s="118"/>
      <c r="F17" s="20"/>
    </row>
    <row r="18" spans="1:6" ht="16.5" customHeight="1">
      <c r="A18" s="120" t="s">
        <v>203</v>
      </c>
      <c r="B18" s="120"/>
      <c r="C18" s="120"/>
      <c r="D18" s="120"/>
      <c r="E18" s="120"/>
      <c r="F18" s="33"/>
    </row>
    <row r="19" spans="1:6" ht="16.5" customHeight="1">
      <c r="A19" t="s">
        <v>204</v>
      </c>
      <c r="B19" s="33"/>
      <c r="C19" s="33"/>
      <c r="D19" s="33"/>
      <c r="E19" s="33"/>
      <c r="F19" s="33"/>
    </row>
    <row r="20" spans="1:6" ht="16.5" customHeight="1">
      <c r="A20" t="s">
        <v>205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195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FEBRERO DE 2015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216</v>
      </c>
      <c r="C30" s="6" t="s">
        <v>217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53289.40900000001</v>
      </c>
      <c r="C31" s="30">
        <f>+C32+C38</f>
        <v>4169.972</v>
      </c>
      <c r="D31" s="30">
        <f aca="true" t="shared" si="1" ref="D31:D48">+C31/$C$49*100</f>
        <v>70.76681363748446</v>
      </c>
      <c r="E31" s="30">
        <v>3248.5200000000004</v>
      </c>
      <c r="F31" s="28"/>
    </row>
    <row r="32" spans="1:6" ht="16.5" customHeight="1">
      <c r="A32" s="4" t="s">
        <v>61</v>
      </c>
      <c r="B32" s="29">
        <v>19061.635000000002</v>
      </c>
      <c r="C32" s="29">
        <f>SUM(C33:C37)</f>
        <v>1572.881</v>
      </c>
      <c r="D32" s="29">
        <f t="shared" si="1"/>
        <v>26.69269160582858</v>
      </c>
      <c r="E32" s="29">
        <v>1293.42</v>
      </c>
      <c r="F32" s="28"/>
    </row>
    <row r="33" spans="1:6" ht="16.5" customHeight="1">
      <c r="A33" s="4" t="s">
        <v>62</v>
      </c>
      <c r="B33" s="29">
        <v>15288.383</v>
      </c>
      <c r="C33" s="29">
        <v>1122.2</v>
      </c>
      <c r="D33" s="29">
        <f t="shared" si="1"/>
        <v>19.044376860080853</v>
      </c>
      <c r="E33" s="29">
        <v>948.97</v>
      </c>
      <c r="F33" s="28"/>
    </row>
    <row r="34" spans="1:6" ht="16.5" customHeight="1">
      <c r="A34" s="4" t="s">
        <v>63</v>
      </c>
      <c r="B34" s="29">
        <v>137.075</v>
      </c>
      <c r="C34" s="29">
        <v>20.267</v>
      </c>
      <c r="D34" s="29">
        <f t="shared" si="1"/>
        <v>0.34394260009201444</v>
      </c>
      <c r="E34" s="29">
        <v>15.32</v>
      </c>
      <c r="F34" s="28"/>
    </row>
    <row r="35" spans="1:6" ht="16.5" customHeight="1">
      <c r="A35" s="4" t="s">
        <v>64</v>
      </c>
      <c r="B35" s="29">
        <v>1599.597</v>
      </c>
      <c r="C35" s="29">
        <v>259.474</v>
      </c>
      <c r="D35" s="29">
        <f t="shared" si="1"/>
        <v>4.403422421486917</v>
      </c>
      <c r="E35" s="29">
        <v>210.28</v>
      </c>
      <c r="F35" s="28"/>
    </row>
    <row r="36" spans="1:6" ht="16.5" customHeight="1">
      <c r="A36" s="4" t="s">
        <v>65</v>
      </c>
      <c r="B36" s="29">
        <v>2004.111</v>
      </c>
      <c r="C36" s="29">
        <v>166.967</v>
      </c>
      <c r="D36" s="29">
        <f t="shared" si="1"/>
        <v>2.833525638208091</v>
      </c>
      <c r="E36" s="29">
        <v>116.05</v>
      </c>
      <c r="F36" s="28"/>
    </row>
    <row r="37" spans="1:6" ht="16.5" customHeight="1">
      <c r="A37" s="4" t="s">
        <v>66</v>
      </c>
      <c r="B37" s="29">
        <v>32.469</v>
      </c>
      <c r="C37" s="29">
        <v>3.973</v>
      </c>
      <c r="D37" s="29">
        <f t="shared" si="1"/>
        <v>0.06742408596070328</v>
      </c>
      <c r="E37" s="29">
        <v>2.8</v>
      </c>
      <c r="F37" s="28"/>
    </row>
    <row r="38" spans="1:6" ht="16.5" customHeight="1">
      <c r="A38" s="4" t="s">
        <v>67</v>
      </c>
      <c r="B38" s="29">
        <v>34227.774000000005</v>
      </c>
      <c r="C38" s="29">
        <f>SUM(C39:C45)</f>
        <v>2597.091</v>
      </c>
      <c r="D38" s="29">
        <f t="shared" si="1"/>
        <v>44.07412203165589</v>
      </c>
      <c r="E38" s="29">
        <v>1955.1000000000004</v>
      </c>
      <c r="F38" s="28"/>
    </row>
    <row r="39" spans="1:6" ht="16.5" customHeight="1">
      <c r="A39" s="4" t="s">
        <v>68</v>
      </c>
      <c r="B39" s="29">
        <v>13983.847</v>
      </c>
      <c r="C39" s="29">
        <v>1083.103</v>
      </c>
      <c r="D39" s="29">
        <f t="shared" si="1"/>
        <v>18.380878373092276</v>
      </c>
      <c r="E39" s="29">
        <v>781.24</v>
      </c>
      <c r="F39" s="28"/>
    </row>
    <row r="40" spans="1:6" ht="16.5" customHeight="1">
      <c r="A40" s="4" t="s">
        <v>69</v>
      </c>
      <c r="B40" s="29">
        <v>946.3000000000001</v>
      </c>
      <c r="C40" s="29">
        <v>68.695</v>
      </c>
      <c r="D40" s="29">
        <f t="shared" si="1"/>
        <v>1.1657935024088877</v>
      </c>
      <c r="E40" s="29">
        <v>55.11</v>
      </c>
      <c r="F40" s="28"/>
    </row>
    <row r="41" spans="1:6" ht="16.5" customHeight="1">
      <c r="A41" s="4" t="s">
        <v>70</v>
      </c>
      <c r="B41" s="29">
        <v>15556.776</v>
      </c>
      <c r="C41" s="29">
        <v>1128.791</v>
      </c>
      <c r="D41" s="29">
        <f t="shared" si="1"/>
        <v>19.156229905781075</v>
      </c>
      <c r="E41" s="29">
        <v>865.3</v>
      </c>
      <c r="F41" s="28"/>
    </row>
    <row r="42" spans="1:6" ht="16.5" customHeight="1">
      <c r="A42" s="4" t="s">
        <v>71</v>
      </c>
      <c r="B42" s="29">
        <v>1107.131</v>
      </c>
      <c r="C42" s="29">
        <v>96.725</v>
      </c>
      <c r="D42" s="29">
        <f t="shared" si="1"/>
        <v>1.6414786595894852</v>
      </c>
      <c r="E42" s="29">
        <v>70.14</v>
      </c>
      <c r="F42" s="28"/>
    </row>
    <row r="43" spans="1:6" ht="16.5" customHeight="1">
      <c r="A43" s="4" t="s">
        <v>72</v>
      </c>
      <c r="B43" s="29">
        <v>823.684</v>
      </c>
      <c r="C43" s="29">
        <v>83.603</v>
      </c>
      <c r="D43" s="29">
        <f t="shared" si="1"/>
        <v>1.418790802560452</v>
      </c>
      <c r="E43" s="29">
        <v>57.44</v>
      </c>
      <c r="F43" s="28"/>
    </row>
    <row r="44" spans="1:6" ht="16.5" customHeight="1">
      <c r="A44" s="4" t="s">
        <v>73</v>
      </c>
      <c r="B44" s="29">
        <v>171.489</v>
      </c>
      <c r="C44" s="29">
        <v>22.765</v>
      </c>
      <c r="D44" s="29">
        <f t="shared" si="1"/>
        <v>0.38633509108870134</v>
      </c>
      <c r="E44" s="29">
        <v>26.64</v>
      </c>
      <c r="F44" s="28"/>
    </row>
    <row r="45" spans="1:6" ht="16.5" customHeight="1">
      <c r="A45" s="4" t="s">
        <v>66</v>
      </c>
      <c r="B45" s="29">
        <v>1638.547</v>
      </c>
      <c r="C45" s="29">
        <v>113.409</v>
      </c>
      <c r="D45" s="29">
        <f t="shared" si="1"/>
        <v>1.9246156971350112</v>
      </c>
      <c r="E45" s="29">
        <v>99.23</v>
      </c>
      <c r="F45" s="28"/>
    </row>
    <row r="46" spans="1:6" ht="18" customHeight="1">
      <c r="A46" s="9" t="s">
        <v>89</v>
      </c>
      <c r="B46" s="30">
        <v>4048.023</v>
      </c>
      <c r="C46" s="30">
        <v>343.964</v>
      </c>
      <c r="D46" s="30">
        <f t="shared" si="1"/>
        <v>5.837266122171494</v>
      </c>
      <c r="E46" s="30">
        <v>259.24</v>
      </c>
      <c r="F46" s="28"/>
    </row>
    <row r="47" spans="1:6" ht="30">
      <c r="A47" s="34" t="s">
        <v>74</v>
      </c>
      <c r="B47" s="36">
        <v>19232.753999999994</v>
      </c>
      <c r="C47" s="36">
        <f>5892.55-4531.29</f>
        <v>1361.2600000000002</v>
      </c>
      <c r="D47" s="36">
        <f t="shared" si="1"/>
        <v>23.101362007265784</v>
      </c>
      <c r="E47" s="36">
        <v>995.9300000000003</v>
      </c>
      <c r="F47" s="28"/>
    </row>
    <row r="48" spans="1:6" ht="19.5" customHeight="1">
      <c r="A48" s="35" t="s">
        <v>75</v>
      </c>
      <c r="B48" s="36">
        <v>62.471000000000004</v>
      </c>
      <c r="C48" s="36">
        <f>17.357</f>
        <v>17.357</v>
      </c>
      <c r="D48" s="36">
        <f t="shared" si="1"/>
        <v>0.29455823307825996</v>
      </c>
      <c r="E48" s="36">
        <v>0.07</v>
      </c>
      <c r="F48" s="28"/>
    </row>
    <row r="49" spans="1:6" ht="19.5" customHeight="1">
      <c r="A49" s="37" t="s">
        <v>76</v>
      </c>
      <c r="B49" s="36">
        <v>76632.657</v>
      </c>
      <c r="C49" s="36">
        <f>+C47+C48+C31+C46</f>
        <v>5892.553</v>
      </c>
      <c r="D49" s="36">
        <f>+C49/$C$49*100</f>
        <v>100</v>
      </c>
      <c r="E49" s="36">
        <v>4503.76</v>
      </c>
      <c r="F49" s="28"/>
    </row>
    <row r="50" spans="1:5" ht="47.25" customHeight="1">
      <c r="A50" s="119" t="s">
        <v>90</v>
      </c>
      <c r="B50" s="119"/>
      <c r="C50" s="119"/>
      <c r="D50" s="119"/>
      <c r="E50" s="119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206</v>
      </c>
      <c r="B53" s="33"/>
      <c r="C53" s="33"/>
      <c r="D53" s="33"/>
      <c r="E53" s="33"/>
    </row>
    <row r="54" ht="16.5" customHeight="1">
      <c r="A54" t="s">
        <v>207</v>
      </c>
    </row>
    <row r="55" ht="15">
      <c r="A55" t="s">
        <v>208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209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214</v>
      </c>
      <c r="C65" s="6" t="s">
        <v>215</v>
      </c>
      <c r="D65" s="6" t="s">
        <v>12</v>
      </c>
      <c r="E65" s="6" t="s">
        <v>80</v>
      </c>
    </row>
    <row r="66" spans="1:5" ht="15">
      <c r="A66" s="9" t="s">
        <v>3</v>
      </c>
      <c r="B66" s="30">
        <v>74065.79300000002</v>
      </c>
      <c r="C66" s="30">
        <f>SUM(C67:C70)</f>
        <v>10777.805</v>
      </c>
      <c r="D66" s="30">
        <f>+C66/$C$75*100</f>
        <v>98.54514812715571</v>
      </c>
      <c r="E66" s="30">
        <v>8343.52</v>
      </c>
    </row>
    <row r="67" spans="1:5" ht="15">
      <c r="A67" s="4" t="s">
        <v>4</v>
      </c>
      <c r="B67" s="29">
        <v>53289.40900000001</v>
      </c>
      <c r="C67" s="29">
        <v>8198.933</v>
      </c>
      <c r="D67" s="29">
        <f>+C67/$C$75*100</f>
        <v>74.96564160973642</v>
      </c>
      <c r="E67" s="29">
        <v>6373.22</v>
      </c>
    </row>
    <row r="68" spans="1:5" ht="15">
      <c r="A68" s="4" t="s">
        <v>5</v>
      </c>
      <c r="B68" s="29">
        <v>12759.557</v>
      </c>
      <c r="C68" s="29">
        <v>1327.303</v>
      </c>
      <c r="D68" s="29">
        <f aca="true" t="shared" si="2" ref="D68:D75">+C68/$C$75*100</f>
        <v>12.13598415861283</v>
      </c>
      <c r="E68" s="29">
        <v>1119.2</v>
      </c>
    </row>
    <row r="69" spans="1:5" ht="15">
      <c r="A69" s="4" t="s">
        <v>6</v>
      </c>
      <c r="B69" s="29">
        <v>4048.026</v>
      </c>
      <c r="C69" s="29">
        <v>703.956</v>
      </c>
      <c r="D69" s="29">
        <f t="shared" si="2"/>
        <v>6.436509873299808</v>
      </c>
      <c r="E69" s="29">
        <v>533.34</v>
      </c>
    </row>
    <row r="70" spans="1:5" ht="15">
      <c r="A70" s="4" t="s">
        <v>7</v>
      </c>
      <c r="B70" s="29">
        <v>3968.801</v>
      </c>
      <c r="C70" s="29">
        <v>547.613</v>
      </c>
      <c r="D70" s="29">
        <f t="shared" si="2"/>
        <v>5.007012485506661</v>
      </c>
      <c r="E70" s="29">
        <v>317.76</v>
      </c>
    </row>
    <row r="71" spans="1:5" ht="15">
      <c r="A71" s="9" t="s">
        <v>8</v>
      </c>
      <c r="B71" s="30">
        <v>2566.863</v>
      </c>
      <c r="C71" s="30">
        <f>SUM(C72:C74)</f>
        <v>159.11599999999999</v>
      </c>
      <c r="D71" s="30">
        <f t="shared" si="2"/>
        <v>1.4548518728442859</v>
      </c>
      <c r="E71" s="30">
        <v>112.25</v>
      </c>
    </row>
    <row r="72" spans="1:5" ht="15">
      <c r="A72" s="4" t="s">
        <v>9</v>
      </c>
      <c r="B72" s="29"/>
      <c r="C72" s="29"/>
      <c r="D72" s="29">
        <f t="shared" si="2"/>
        <v>0</v>
      </c>
      <c r="E72" s="29"/>
    </row>
    <row r="73" spans="1:5" ht="15">
      <c r="A73" s="4" t="s">
        <v>10</v>
      </c>
      <c r="B73" s="29">
        <v>2441.466</v>
      </c>
      <c r="C73" s="29">
        <v>132.678</v>
      </c>
      <c r="D73" s="29">
        <f t="shared" si="2"/>
        <v>1.2131202191183421</v>
      </c>
      <c r="E73" s="29">
        <v>95.04</v>
      </c>
    </row>
    <row r="74" spans="1:5" ht="15">
      <c r="A74" s="4" t="s">
        <v>11</v>
      </c>
      <c r="B74" s="29">
        <v>125.397</v>
      </c>
      <c r="C74" s="29">
        <v>26.438</v>
      </c>
      <c r="D74" s="29">
        <f t="shared" si="2"/>
        <v>0.2417316537259435</v>
      </c>
      <c r="E74" s="29">
        <v>17.21</v>
      </c>
    </row>
    <row r="75" spans="1:5" ht="15">
      <c r="A75" s="10" t="s">
        <v>13</v>
      </c>
      <c r="B75" s="32">
        <v>76632.65600000002</v>
      </c>
      <c r="C75" s="32">
        <f>+C71+C66</f>
        <v>10936.921</v>
      </c>
      <c r="D75" s="32">
        <f t="shared" si="2"/>
        <v>100</v>
      </c>
      <c r="E75" s="32">
        <v>8455.77</v>
      </c>
    </row>
    <row r="76" spans="1:5" ht="31.5" customHeight="1">
      <c r="A76" s="119" t="s">
        <v>14</v>
      </c>
      <c r="B76" s="119"/>
      <c r="C76" s="119"/>
      <c r="D76" s="119"/>
      <c r="E76" s="119"/>
    </row>
    <row r="77" spans="1:5" ht="15">
      <c r="A77" s="120" t="s">
        <v>210</v>
      </c>
      <c r="B77" s="120"/>
      <c r="C77" s="120"/>
      <c r="D77" s="120"/>
      <c r="E77" s="120"/>
    </row>
    <row r="78" spans="1:5" ht="15">
      <c r="A78" t="s">
        <v>211</v>
      </c>
      <c r="B78" s="50"/>
      <c r="C78" s="50"/>
      <c r="D78" s="50"/>
      <c r="E78" s="50"/>
    </row>
    <row r="79" spans="1:5" ht="15">
      <c r="A79" t="s">
        <v>205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FEBRERO DE 2015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25.5">
      <c r="A89" s="5" t="s">
        <v>1</v>
      </c>
      <c r="B89" s="6" t="s">
        <v>216</v>
      </c>
      <c r="C89" s="6" t="s">
        <v>217</v>
      </c>
      <c r="D89" s="6" t="s">
        <v>12</v>
      </c>
      <c r="E89" s="6" t="s">
        <v>79</v>
      </c>
    </row>
    <row r="90" spans="1:5" ht="15">
      <c r="A90" s="9" t="s">
        <v>60</v>
      </c>
      <c r="B90" s="30">
        <v>53289.40900000001</v>
      </c>
      <c r="C90" s="30">
        <f>+C91+C97</f>
        <v>8198.911</v>
      </c>
      <c r="D90" s="30">
        <f>+C90/$C$108*100</f>
        <v>74.9654678736247</v>
      </c>
      <c r="E90" s="30">
        <v>6373.219999999999</v>
      </c>
    </row>
    <row r="91" spans="1:5" ht="15">
      <c r="A91" s="4" t="s">
        <v>61</v>
      </c>
      <c r="B91" s="29">
        <v>19061.635000000002</v>
      </c>
      <c r="C91" s="29">
        <f>SUM(C92:C96)</f>
        <v>3014.989</v>
      </c>
      <c r="D91" s="29">
        <f>+C91/$C$108*100</f>
        <v>27.567083118579028</v>
      </c>
      <c r="E91" s="29">
        <v>2406.8999999999996</v>
      </c>
    </row>
    <row r="92" spans="1:5" ht="15">
      <c r="A92" s="4" t="s">
        <v>62</v>
      </c>
      <c r="B92" s="29">
        <v>15288.383</v>
      </c>
      <c r="C92" s="29">
        <v>2362.879</v>
      </c>
      <c r="D92" s="29">
        <f aca="true" t="shared" si="3" ref="D92:D108">+C92/$C$108*100</f>
        <v>21.60461673065636</v>
      </c>
      <c r="E92" s="29">
        <v>1884.73</v>
      </c>
    </row>
    <row r="93" spans="1:5" ht="15">
      <c r="A93" s="4" t="s">
        <v>63</v>
      </c>
      <c r="B93" s="29">
        <v>137.075</v>
      </c>
      <c r="C93" s="29">
        <v>21.88</v>
      </c>
      <c r="D93" s="29">
        <f t="shared" si="3"/>
        <v>0.20005637786224395</v>
      </c>
      <c r="E93" s="29">
        <v>17.1</v>
      </c>
    </row>
    <row r="94" spans="1:5" ht="15">
      <c r="A94" s="4" t="s">
        <v>64</v>
      </c>
      <c r="B94" s="29">
        <v>1599.597</v>
      </c>
      <c r="C94" s="29">
        <v>307.36</v>
      </c>
      <c r="D94" s="29">
        <f t="shared" si="3"/>
        <v>2.8102983683610288</v>
      </c>
      <c r="E94" s="29">
        <v>249.41</v>
      </c>
    </row>
    <row r="95" spans="1:5" ht="15">
      <c r="A95" s="4" t="s">
        <v>65</v>
      </c>
      <c r="B95" s="29">
        <v>2004.111</v>
      </c>
      <c r="C95" s="29">
        <v>315.33</v>
      </c>
      <c r="D95" s="29">
        <f t="shared" si="3"/>
        <v>2.8831708240996976</v>
      </c>
      <c r="E95" s="29">
        <v>250.14</v>
      </c>
    </row>
    <row r="96" spans="1:5" ht="15">
      <c r="A96" s="4" t="s">
        <v>66</v>
      </c>
      <c r="B96" s="29">
        <v>32.469</v>
      </c>
      <c r="C96" s="29">
        <v>7.54</v>
      </c>
      <c r="D96" s="29">
        <f t="shared" si="3"/>
        <v>0.06894081759969468</v>
      </c>
      <c r="E96" s="29">
        <v>5.52</v>
      </c>
    </row>
    <row r="97" spans="1:5" ht="15">
      <c r="A97" s="4" t="s">
        <v>67</v>
      </c>
      <c r="B97" s="29">
        <v>34227.774000000005</v>
      </c>
      <c r="C97" s="29">
        <f>SUM(C98:C104)</f>
        <v>5183.922</v>
      </c>
      <c r="D97" s="29">
        <f t="shared" si="3"/>
        <v>47.398384755045676</v>
      </c>
      <c r="E97" s="29">
        <v>3966.3199999999997</v>
      </c>
    </row>
    <row r="98" spans="1:5" ht="15">
      <c r="A98" s="4" t="s">
        <v>68</v>
      </c>
      <c r="B98" s="29">
        <v>13983.847</v>
      </c>
      <c r="C98" s="29">
        <v>2124.217</v>
      </c>
      <c r="D98" s="29">
        <f t="shared" si="3"/>
        <v>19.42244784339133</v>
      </c>
      <c r="E98" s="29">
        <v>1522.82</v>
      </c>
    </row>
    <row r="99" spans="1:5" ht="15">
      <c r="A99" s="4" t="s">
        <v>69</v>
      </c>
      <c r="B99" s="29">
        <v>946.3000000000001</v>
      </c>
      <c r="C99" s="29">
        <v>93.596</v>
      </c>
      <c r="D99" s="29">
        <f t="shared" si="3"/>
        <v>0.8557804726871383</v>
      </c>
      <c r="E99" s="29">
        <v>69.15</v>
      </c>
    </row>
    <row r="100" spans="1:5" ht="15">
      <c r="A100" s="4" t="s">
        <v>70</v>
      </c>
      <c r="B100" s="29">
        <v>15556.776</v>
      </c>
      <c r="C100" s="29">
        <v>2344.802</v>
      </c>
      <c r="D100" s="29">
        <f t="shared" si="3"/>
        <v>21.43933249196277</v>
      </c>
      <c r="E100" s="29">
        <v>1860.72</v>
      </c>
    </row>
    <row r="101" spans="1:5" ht="15">
      <c r="A101" s="4" t="s">
        <v>71</v>
      </c>
      <c r="B101" s="29">
        <v>1107.131</v>
      </c>
      <c r="C101" s="29">
        <v>197.106</v>
      </c>
      <c r="D101" s="29">
        <f t="shared" si="3"/>
        <v>1.802208062838915</v>
      </c>
      <c r="E101" s="29">
        <v>160.75</v>
      </c>
    </row>
    <row r="102" spans="1:5" ht="15">
      <c r="A102" s="4" t="s">
        <v>72</v>
      </c>
      <c r="B102" s="29">
        <v>823.684</v>
      </c>
      <c r="C102" s="29">
        <v>131.547</v>
      </c>
      <c r="D102" s="29">
        <f t="shared" si="3"/>
        <v>1.2027795401574317</v>
      </c>
      <c r="E102" s="29">
        <v>92.99</v>
      </c>
    </row>
    <row r="103" spans="1:5" ht="15">
      <c r="A103" s="4" t="s">
        <v>73</v>
      </c>
      <c r="B103" s="29">
        <v>171.489</v>
      </c>
      <c r="C103" s="29">
        <v>53.581</v>
      </c>
      <c r="D103" s="29">
        <f t="shared" si="3"/>
        <v>0.4899095421497667</v>
      </c>
      <c r="E103" s="29">
        <v>53.58</v>
      </c>
    </row>
    <row r="104" spans="1:5" ht="15">
      <c r="A104" s="4" t="s">
        <v>66</v>
      </c>
      <c r="B104" s="29">
        <v>1638.547</v>
      </c>
      <c r="C104" s="29">
        <v>239.073</v>
      </c>
      <c r="D104" s="29">
        <f t="shared" si="3"/>
        <v>2.1859268018583298</v>
      </c>
      <c r="E104" s="29">
        <v>206.31</v>
      </c>
    </row>
    <row r="105" spans="1:5" ht="21.75" customHeight="1">
      <c r="A105" s="9" t="s">
        <v>89</v>
      </c>
      <c r="B105" s="30">
        <v>4048.023</v>
      </c>
      <c r="C105" s="30">
        <v>703.956</v>
      </c>
      <c r="D105" s="30">
        <f t="shared" si="3"/>
        <v>6.436512227348895</v>
      </c>
      <c r="E105" s="30">
        <v>533.34</v>
      </c>
    </row>
    <row r="106" spans="1:5" ht="30">
      <c r="A106" s="34" t="s">
        <v>74</v>
      </c>
      <c r="B106" s="36">
        <v>19232.753999999994</v>
      </c>
      <c r="C106" s="36">
        <f>10936.92-8920.23</f>
        <v>2016.6900000000005</v>
      </c>
      <c r="D106" s="36">
        <f t="shared" si="3"/>
        <v>18.43929143834593</v>
      </c>
      <c r="E106" s="36">
        <v>1549.1400000000003</v>
      </c>
    </row>
    <row r="107" spans="1:5" ht="26.25" customHeight="1">
      <c r="A107" s="35" t="s">
        <v>75</v>
      </c>
      <c r="B107" s="36">
        <v>62.471000000000004</v>
      </c>
      <c r="C107" s="36">
        <v>17.36</v>
      </c>
      <c r="D107" s="36">
        <f t="shared" si="3"/>
        <v>0.15872846068046412</v>
      </c>
      <c r="E107" s="36">
        <v>0.07</v>
      </c>
    </row>
    <row r="108" spans="1:5" ht="15.75">
      <c r="A108" s="37" t="s">
        <v>76</v>
      </c>
      <c r="B108" s="36">
        <v>76632.657</v>
      </c>
      <c r="C108" s="36">
        <f>+C106+C107+C90+C105</f>
        <v>10936.917000000001</v>
      </c>
      <c r="D108" s="36">
        <f t="shared" si="3"/>
        <v>100</v>
      </c>
      <c r="E108" s="36">
        <v>8455.769999999999</v>
      </c>
    </row>
    <row r="109" spans="1:5" ht="48.75" customHeight="1">
      <c r="A109" s="119" t="s">
        <v>90</v>
      </c>
      <c r="B109" s="119"/>
      <c r="C109" s="119"/>
      <c r="D109" s="119"/>
      <c r="E109" s="119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212</v>
      </c>
      <c r="B112" s="50"/>
      <c r="C112" s="50"/>
      <c r="D112" s="50"/>
      <c r="E112" s="50"/>
    </row>
    <row r="113" ht="15">
      <c r="A113" t="s">
        <v>213</v>
      </c>
    </row>
    <row r="114" ht="15">
      <c r="A114" t="s">
        <v>208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14">
      <selection activeCell="C125" sqref="C125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218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219</v>
      </c>
      <c r="C6" s="6" t="s">
        <v>220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67275.627</v>
      </c>
      <c r="C7" s="30">
        <f>+C8+C9+C13+C14+C15+C16</f>
        <v>5082.496</v>
      </c>
      <c r="D7" s="30">
        <f aca="true" t="shared" si="0" ref="D7:D29">+C7/$C$30*100</f>
        <v>94.637525423672</v>
      </c>
      <c r="E7" s="30">
        <v>3948.67</v>
      </c>
      <c r="F7" s="27"/>
      <c r="G7" s="38"/>
    </row>
    <row r="8" spans="1:7" ht="15">
      <c r="A8" s="12" t="s">
        <v>21</v>
      </c>
      <c r="B8" s="29">
        <v>29280.449</v>
      </c>
      <c r="C8" s="29">
        <v>2208.4</v>
      </c>
      <c r="D8" s="29">
        <f t="shared" si="0"/>
        <v>41.12103799897477</v>
      </c>
      <c r="E8" s="29">
        <v>1836.6</v>
      </c>
      <c r="F8" s="27"/>
      <c r="G8" s="27"/>
    </row>
    <row r="9" spans="1:7" ht="15">
      <c r="A9" s="12" t="s">
        <v>22</v>
      </c>
      <c r="B9" s="29">
        <v>10140.992999999999</v>
      </c>
      <c r="C9" s="29">
        <f>SUM(C10:C12)</f>
        <v>721.197</v>
      </c>
      <c r="D9" s="29">
        <f t="shared" si="0"/>
        <v>13.428893878711559</v>
      </c>
      <c r="E9" s="29">
        <v>517.66</v>
      </c>
      <c r="F9" s="27"/>
      <c r="G9" s="27"/>
    </row>
    <row r="10" spans="1:7" ht="15">
      <c r="A10" s="12" t="s">
        <v>23</v>
      </c>
      <c r="B10" s="29">
        <v>1771.806</v>
      </c>
      <c r="C10" s="29">
        <v>93.609</v>
      </c>
      <c r="D10" s="29">
        <f t="shared" si="0"/>
        <v>1.7430262842084896</v>
      </c>
      <c r="E10" s="29">
        <v>65.7</v>
      </c>
      <c r="F10" s="27" t="s">
        <v>85</v>
      </c>
      <c r="G10" s="27"/>
    </row>
    <row r="11" spans="1:7" ht="15">
      <c r="A11" s="12" t="s">
        <v>24</v>
      </c>
      <c r="B11" s="29">
        <v>8820.547999999999</v>
      </c>
      <c r="C11" s="29">
        <v>654.692</v>
      </c>
      <c r="D11" s="29">
        <f t="shared" si="0"/>
        <v>12.190551806568008</v>
      </c>
      <c r="E11" s="29">
        <v>473.46</v>
      </c>
      <c r="F11" s="27"/>
      <c r="G11" s="27"/>
    </row>
    <row r="12" spans="1:7" ht="15">
      <c r="A12" s="12" t="s">
        <v>25</v>
      </c>
      <c r="B12" s="29">
        <v>-451.3610000000008</v>
      </c>
      <c r="C12" s="29">
        <v>-27.104</v>
      </c>
      <c r="D12" s="29">
        <f t="shared" si="0"/>
        <v>-0.5046842120649393</v>
      </c>
      <c r="E12" s="29">
        <v>-21.5</v>
      </c>
      <c r="F12" s="27"/>
      <c r="G12" s="27"/>
    </row>
    <row r="13" spans="1:7" ht="15">
      <c r="A13" s="12" t="s">
        <v>26</v>
      </c>
      <c r="B13" s="29">
        <v>76.459</v>
      </c>
      <c r="C13" s="29">
        <v>0.005</v>
      </c>
      <c r="D13" s="29">
        <f t="shared" si="0"/>
        <v>9.310142636971284E-05</v>
      </c>
      <c r="E13" s="29">
        <v>1.82</v>
      </c>
      <c r="F13" s="27"/>
      <c r="G13" s="27"/>
    </row>
    <row r="14" spans="1:7" ht="15">
      <c r="A14" s="12" t="s">
        <v>27</v>
      </c>
      <c r="B14" s="29">
        <v>11872.408</v>
      </c>
      <c r="C14" s="29">
        <v>936.622</v>
      </c>
      <c r="D14" s="29">
        <f t="shared" si="0"/>
        <v>17.440168833850635</v>
      </c>
      <c r="E14" s="29">
        <v>701.02</v>
      </c>
      <c r="F14" s="27"/>
      <c r="G14" s="27"/>
    </row>
    <row r="15" spans="1:7" ht="15">
      <c r="A15" s="12" t="s">
        <v>28</v>
      </c>
      <c r="B15" s="29">
        <v>3107.407</v>
      </c>
      <c r="C15" s="29">
        <v>251.255</v>
      </c>
      <c r="D15" s="29">
        <f t="shared" si="0"/>
        <v>4.678439776504439</v>
      </c>
      <c r="E15" s="29">
        <v>187.73</v>
      </c>
      <c r="F15" s="27"/>
      <c r="G15" s="27"/>
    </row>
    <row r="16" spans="1:7" ht="15">
      <c r="A16" s="12" t="s">
        <v>29</v>
      </c>
      <c r="B16" s="29">
        <v>12797.911</v>
      </c>
      <c r="C16" s="29">
        <f>+C17+C18+C21</f>
        <v>965.0169999999999</v>
      </c>
      <c r="D16" s="29">
        <f t="shared" si="0"/>
        <v>17.968891834204236</v>
      </c>
      <c r="E16" s="29">
        <v>703.84</v>
      </c>
      <c r="F16" s="27"/>
      <c r="G16" s="27"/>
    </row>
    <row r="17" spans="1:7" ht="15">
      <c r="A17" s="12" t="s">
        <v>30</v>
      </c>
      <c r="B17" s="29">
        <v>5796.768</v>
      </c>
      <c r="C17" s="29">
        <v>408.849</v>
      </c>
      <c r="D17" s="29">
        <f t="shared" si="0"/>
        <v>7.612885013966145</v>
      </c>
      <c r="E17" s="29">
        <v>275.84</v>
      </c>
      <c r="F17" s="27"/>
      <c r="G17" s="27"/>
    </row>
    <row r="18" spans="1:7" ht="15">
      <c r="A18" s="12" t="s">
        <v>31</v>
      </c>
      <c r="B18" s="29">
        <v>6744.48</v>
      </c>
      <c r="C18" s="29">
        <f>SUM(C19:C20)</f>
        <v>528.344</v>
      </c>
      <c r="D18" s="29">
        <f t="shared" si="0"/>
        <v>9.837916002775913</v>
      </c>
      <c r="E18" s="29">
        <v>412.63</v>
      </c>
      <c r="F18" s="27"/>
      <c r="G18" s="27"/>
    </row>
    <row r="19" spans="1:7" ht="15">
      <c r="A19" s="12" t="s">
        <v>201</v>
      </c>
      <c r="B19" s="44">
        <v>6409.123</v>
      </c>
      <c r="C19" s="29">
        <v>518.748</v>
      </c>
      <c r="D19" s="29">
        <f t="shared" si="0"/>
        <v>9.65923574528716</v>
      </c>
      <c r="E19" s="29">
        <v>409.86</v>
      </c>
      <c r="F19" s="27"/>
      <c r="G19" s="27"/>
    </row>
    <row r="20" spans="1:7" ht="15">
      <c r="A20" s="12" t="s">
        <v>32</v>
      </c>
      <c r="B20" s="44">
        <v>335.35699999999997</v>
      </c>
      <c r="C20" s="29">
        <v>9.596</v>
      </c>
      <c r="D20" s="29">
        <f t="shared" si="0"/>
        <v>0.17868025748875288</v>
      </c>
      <c r="E20" s="29">
        <v>2.77</v>
      </c>
      <c r="F20" s="27"/>
      <c r="G20" s="27"/>
    </row>
    <row r="21" spans="1:7" ht="15">
      <c r="A21" s="12" t="s">
        <v>33</v>
      </c>
      <c r="B21" s="44">
        <v>256.66300000000047</v>
      </c>
      <c r="C21" s="29">
        <v>27.824</v>
      </c>
      <c r="D21" s="29">
        <f t="shared" si="0"/>
        <v>0.518090817462178</v>
      </c>
      <c r="E21" s="29">
        <v>15.37</v>
      </c>
      <c r="F21" s="27"/>
      <c r="G21" s="27"/>
    </row>
    <row r="22" spans="1:7" ht="15">
      <c r="A22" s="13" t="s">
        <v>34</v>
      </c>
      <c r="B22" s="31">
        <v>8630.452</v>
      </c>
      <c r="C22" s="31">
        <f>+C23+C28+C29</f>
        <v>287.991</v>
      </c>
      <c r="D22" s="31">
        <f t="shared" si="0"/>
        <v>5.362474576327994</v>
      </c>
      <c r="E22" s="31">
        <v>189.97000000000003</v>
      </c>
      <c r="F22" s="27"/>
      <c r="G22" s="27"/>
    </row>
    <row r="23" spans="1:7" ht="15">
      <c r="A23" s="12" t="s">
        <v>35</v>
      </c>
      <c r="B23" s="29">
        <v>5984.0289999999995</v>
      </c>
      <c r="C23" s="29">
        <f>SUM(C24:C27)</f>
        <v>145.688</v>
      </c>
      <c r="D23" s="29">
        <f t="shared" si="0"/>
        <v>2.7127521209901446</v>
      </c>
      <c r="E23" s="29">
        <v>154.73000000000002</v>
      </c>
      <c r="F23" s="27"/>
      <c r="G23" s="27"/>
    </row>
    <row r="24" spans="1:7" ht="15">
      <c r="A24" s="12" t="s">
        <v>36</v>
      </c>
      <c r="B24" s="29">
        <v>129</v>
      </c>
      <c r="C24" s="29">
        <v>0.806</v>
      </c>
      <c r="D24" s="29">
        <f t="shared" si="0"/>
        <v>0.015007949930797711</v>
      </c>
      <c r="E24" s="29"/>
      <c r="F24" s="27"/>
      <c r="G24" s="27"/>
    </row>
    <row r="25" spans="1:7" ht="15">
      <c r="A25" s="12" t="s">
        <v>37</v>
      </c>
      <c r="B25" s="29">
        <v>4049.191</v>
      </c>
      <c r="C25" s="29">
        <v>77.576</v>
      </c>
      <c r="D25" s="29">
        <f t="shared" si="0"/>
        <v>1.4444872504113686</v>
      </c>
      <c r="E25" s="29">
        <v>95.4</v>
      </c>
      <c r="F25" s="27"/>
      <c r="G25" s="27"/>
    </row>
    <row r="26" spans="1:7" ht="15">
      <c r="A26" s="12" t="s">
        <v>38</v>
      </c>
      <c r="B26" s="29">
        <v>1003.651</v>
      </c>
      <c r="C26" s="29">
        <v>21.047</v>
      </c>
      <c r="D26" s="29">
        <f t="shared" si="0"/>
        <v>0.39190114416066923</v>
      </c>
      <c r="E26" s="29">
        <v>25.13</v>
      </c>
      <c r="F26" s="27"/>
      <c r="G26" s="27"/>
    </row>
    <row r="27" spans="1:7" ht="15">
      <c r="A27" s="12" t="s">
        <v>25</v>
      </c>
      <c r="B27" s="29">
        <v>802.1869999999999</v>
      </c>
      <c r="C27" s="29">
        <v>46.259</v>
      </c>
      <c r="D27" s="29">
        <f t="shared" si="0"/>
        <v>0.8613557764873093</v>
      </c>
      <c r="E27" s="29">
        <v>34.2</v>
      </c>
      <c r="F27" s="27"/>
      <c r="G27" s="27"/>
    </row>
    <row r="28" spans="1:7" ht="15">
      <c r="A28" s="12" t="s">
        <v>39</v>
      </c>
      <c r="B28" s="29">
        <v>2419.35</v>
      </c>
      <c r="C28" s="29">
        <v>129.945</v>
      </c>
      <c r="D28" s="29">
        <f t="shared" si="0"/>
        <v>2.4196129699224667</v>
      </c>
      <c r="E28" s="29">
        <v>32.24</v>
      </c>
      <c r="F28" s="27"/>
      <c r="G28" s="27"/>
    </row>
    <row r="29" spans="1:7" ht="15">
      <c r="A29" s="12" t="s">
        <v>40</v>
      </c>
      <c r="B29" s="29">
        <v>227.073</v>
      </c>
      <c r="C29" s="29">
        <v>12.358</v>
      </c>
      <c r="D29" s="29">
        <f t="shared" si="0"/>
        <v>0.2301094854153823</v>
      </c>
      <c r="E29" s="29">
        <v>3</v>
      </c>
      <c r="F29" s="27"/>
      <c r="G29" s="27"/>
    </row>
    <row r="30" spans="1:7" ht="15">
      <c r="A30" s="14" t="s">
        <v>41</v>
      </c>
      <c r="B30" s="32">
        <v>75906.079</v>
      </c>
      <c r="C30" s="32">
        <f>+C22+C7</f>
        <v>5370.487</v>
      </c>
      <c r="D30" s="32">
        <f>+C30/$C$30*100</f>
        <v>100</v>
      </c>
      <c r="E30" s="32">
        <v>4138.64</v>
      </c>
      <c r="F30" s="27"/>
      <c r="G30" s="38"/>
    </row>
    <row r="31" spans="1:7" ht="33.75" customHeight="1">
      <c r="A31" s="122" t="s">
        <v>14</v>
      </c>
      <c r="B31" s="122"/>
      <c r="C31" s="122"/>
      <c r="D31" s="122"/>
      <c r="E31" s="122"/>
      <c r="F31" s="42"/>
      <c r="G31" s="42"/>
    </row>
    <row r="32" spans="1:7" ht="15">
      <c r="A32" s="120" t="s">
        <v>221</v>
      </c>
      <c r="B32" s="120"/>
      <c r="C32" s="120"/>
      <c r="D32" s="120"/>
      <c r="E32" s="120"/>
      <c r="F32" s="20"/>
      <c r="G32" s="20"/>
    </row>
    <row r="33" spans="1:7" ht="16.5" customHeight="1">
      <c r="A33" s="120" t="s">
        <v>222</v>
      </c>
      <c r="B33" s="120"/>
      <c r="C33" s="120"/>
      <c r="D33" s="120"/>
      <c r="E33" s="120"/>
      <c r="F33" s="20"/>
      <c r="G33" s="20"/>
    </row>
    <row r="34" spans="1:7" ht="16.5" customHeight="1">
      <c r="A34" s="120" t="s">
        <v>200</v>
      </c>
      <c r="B34" s="120"/>
      <c r="C34" s="120"/>
      <c r="D34" s="120"/>
      <c r="E34" s="120"/>
      <c r="F34" s="20"/>
      <c r="G34" s="20"/>
    </row>
    <row r="35" spans="1:7" ht="16.5" customHeight="1">
      <c r="A35" s="120" t="s">
        <v>223</v>
      </c>
      <c r="B35" s="120"/>
      <c r="C35" s="120"/>
      <c r="D35" s="120"/>
      <c r="E35" s="120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195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219</v>
      </c>
      <c r="C44" s="6" t="s">
        <v>220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14959.169</v>
      </c>
      <c r="C46" s="29">
        <v>1054.694</v>
      </c>
      <c r="D46" s="29">
        <f>+C46/$C$58*100</f>
        <v>18.53385430624175</v>
      </c>
      <c r="E46" s="29">
        <v>938.31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7165.713</v>
      </c>
      <c r="C48" s="29">
        <v>506.949</v>
      </c>
      <c r="D48" s="29">
        <f>+C48/$C$58*100</f>
        <v>8.908478579279818</v>
      </c>
      <c r="E48" s="29">
        <v>388.31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46031.242</v>
      </c>
      <c r="C50" s="29">
        <v>3315.604</v>
      </c>
      <c r="D50" s="29">
        <f>+C50/$C$58*100</f>
        <v>58.26421831658506</v>
      </c>
      <c r="E50" s="29">
        <v>2470.82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7623.849</v>
      </c>
      <c r="C52" s="29">
        <v>493.235</v>
      </c>
      <c r="D52" s="29">
        <f>+C52/$C$58*100</f>
        <v>8.66748614170475</v>
      </c>
      <c r="E52" s="29">
        <v>339.57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129.649</v>
      </c>
      <c r="C54" s="29">
        <v>0.005</v>
      </c>
      <c r="D54" s="29">
        <f>+C54/$C$58*100</f>
        <v>8.786365669209149E-05</v>
      </c>
      <c r="E54" s="29">
        <v>1.63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5117.894</v>
      </c>
      <c r="C56" s="29">
        <v>320.148</v>
      </c>
      <c r="D56" s="29">
        <f>+C56/$C$58*100</f>
        <v>5.625874792531942</v>
      </c>
      <c r="E56" s="29">
        <v>248.37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81027.516</v>
      </c>
      <c r="C58" s="19">
        <f>SUM(C46:C56)</f>
        <v>5690.634999999999</v>
      </c>
      <c r="D58" s="19">
        <f>+C58/$C$58*100</f>
        <v>100</v>
      </c>
      <c r="E58" s="19">
        <v>4387.01</v>
      </c>
      <c r="F58" s="27"/>
      <c r="G58" s="27"/>
    </row>
    <row r="59" spans="1:7" ht="27" customHeight="1">
      <c r="A59" s="121" t="s">
        <v>14</v>
      </c>
      <c r="B59" s="121"/>
      <c r="C59" s="121"/>
      <c r="D59" s="121"/>
      <c r="E59" s="121"/>
      <c r="F59" s="42"/>
      <c r="G59" s="42"/>
    </row>
    <row r="60" spans="1:7" ht="32.25" customHeight="1">
      <c r="A60" s="123" t="s">
        <v>224</v>
      </c>
      <c r="B60" s="123"/>
      <c r="C60" s="123"/>
      <c r="D60" s="123"/>
      <c r="E60" s="123"/>
      <c r="F60" s="20"/>
      <c r="G60" s="20"/>
    </row>
    <row r="61" spans="1:7" ht="16.5" customHeight="1">
      <c r="A61" s="120" t="s">
        <v>222</v>
      </c>
      <c r="B61" s="120"/>
      <c r="C61" s="120"/>
      <c r="D61" s="120"/>
      <c r="E61" s="120"/>
      <c r="F61" s="20"/>
      <c r="G61" s="20"/>
    </row>
    <row r="62" spans="1:7" ht="19.5" customHeight="1">
      <c r="A62" s="120" t="s">
        <v>88</v>
      </c>
      <c r="B62" s="120"/>
      <c r="C62" s="120"/>
      <c r="D62" s="120"/>
      <c r="E62" s="120"/>
      <c r="F62" s="20"/>
      <c r="G62" s="20"/>
    </row>
    <row r="63" spans="1:7" ht="16.5" customHeight="1">
      <c r="A63" s="120" t="s">
        <v>223</v>
      </c>
      <c r="B63" s="120"/>
      <c r="C63" s="120"/>
      <c r="D63" s="120"/>
      <c r="E63" s="120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225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219</v>
      </c>
      <c r="C73" s="6" t="s">
        <v>220</v>
      </c>
      <c r="D73" s="6" t="s">
        <v>42</v>
      </c>
      <c r="E73" s="6" t="s">
        <v>86</v>
      </c>
    </row>
    <row r="74" spans="1:5" ht="15">
      <c r="A74" s="11" t="s">
        <v>20</v>
      </c>
      <c r="B74" s="30">
        <v>67275.627</v>
      </c>
      <c r="C74" s="30">
        <f>+C75+C76+C80+C81+C82+C83</f>
        <v>10038.294</v>
      </c>
      <c r="D74" s="30">
        <f>+C74/$C$97*100</f>
        <v>94.4653116934618</v>
      </c>
      <c r="E74" s="30">
        <v>7662.57</v>
      </c>
    </row>
    <row r="75" spans="1:5" ht="15">
      <c r="A75" s="12" t="s">
        <v>21</v>
      </c>
      <c r="B75" s="29">
        <v>29280.449</v>
      </c>
      <c r="C75" s="29">
        <v>4513.264</v>
      </c>
      <c r="D75" s="29">
        <f aca="true" t="shared" si="1" ref="D75:D97">+C75/$C$97*100</f>
        <v>42.47204659625233</v>
      </c>
      <c r="E75" s="29">
        <v>3477.7</v>
      </c>
    </row>
    <row r="76" spans="1:5" ht="15">
      <c r="A76" s="12" t="s">
        <v>22</v>
      </c>
      <c r="B76" s="29">
        <v>10140.992999999999</v>
      </c>
      <c r="C76" s="29">
        <f>SUM(C77:C79)</f>
        <v>1288.467</v>
      </c>
      <c r="D76" s="29">
        <f t="shared" si="1"/>
        <v>12.125111773149866</v>
      </c>
      <c r="E76" s="29">
        <v>957.3499999999999</v>
      </c>
    </row>
    <row r="77" spans="1:5" ht="15">
      <c r="A77" s="12" t="s">
        <v>23</v>
      </c>
      <c r="B77" s="29">
        <v>1771.806</v>
      </c>
      <c r="C77" s="29">
        <v>173.652</v>
      </c>
      <c r="D77" s="29">
        <f t="shared" si="1"/>
        <v>1.6341512119681916</v>
      </c>
      <c r="E77" s="29">
        <v>111.14</v>
      </c>
    </row>
    <row r="78" spans="1:5" ht="15">
      <c r="A78" s="12" t="s">
        <v>24</v>
      </c>
      <c r="B78" s="29">
        <v>8820.547999999999</v>
      </c>
      <c r="C78" s="29">
        <v>1154.327</v>
      </c>
      <c r="D78" s="29">
        <f t="shared" si="1"/>
        <v>10.862788024656249</v>
      </c>
      <c r="E78" s="29">
        <v>873.43</v>
      </c>
    </row>
    <row r="79" spans="1:5" ht="15">
      <c r="A79" s="12" t="s">
        <v>25</v>
      </c>
      <c r="B79" s="29">
        <v>-451.3610000000008</v>
      </c>
      <c r="C79" s="29">
        <v>-39.512</v>
      </c>
      <c r="D79" s="29">
        <f t="shared" si="1"/>
        <v>-0.37182746347457674</v>
      </c>
      <c r="E79" s="29">
        <v>-27.22</v>
      </c>
    </row>
    <row r="80" spans="1:5" ht="15">
      <c r="A80" s="12" t="s">
        <v>26</v>
      </c>
      <c r="B80" s="29">
        <v>76.459</v>
      </c>
      <c r="C80" s="29">
        <v>0.056</v>
      </c>
      <c r="D80" s="29">
        <f t="shared" si="1"/>
        <v>0.0005269876987896411</v>
      </c>
      <c r="E80" s="29">
        <v>2.01</v>
      </c>
    </row>
    <row r="81" spans="1:5" ht="15">
      <c r="A81" s="12" t="s">
        <v>27</v>
      </c>
      <c r="B81" s="29">
        <v>11872.408</v>
      </c>
      <c r="C81" s="29">
        <v>1876.129</v>
      </c>
      <c r="D81" s="29">
        <f t="shared" si="1"/>
        <v>17.655301863259115</v>
      </c>
      <c r="E81" s="29">
        <v>1401.16</v>
      </c>
    </row>
    <row r="82" spans="1:5" ht="15">
      <c r="A82" s="12" t="s">
        <v>28</v>
      </c>
      <c r="B82" s="29">
        <v>3107.407</v>
      </c>
      <c r="C82" s="29">
        <v>507.301</v>
      </c>
      <c r="D82" s="29">
        <f t="shared" si="1"/>
        <v>4.773953331851494</v>
      </c>
      <c r="E82" s="29">
        <v>394.45</v>
      </c>
    </row>
    <row r="83" spans="1:5" ht="15">
      <c r="A83" s="12" t="s">
        <v>29</v>
      </c>
      <c r="B83" s="29">
        <v>12797.911</v>
      </c>
      <c r="C83" s="29">
        <f>+C84+C85+C88</f>
        <v>1853.077</v>
      </c>
      <c r="D83" s="29">
        <f t="shared" si="1"/>
        <v>17.438371141250208</v>
      </c>
      <c r="E83" s="29">
        <v>1429.9</v>
      </c>
    </row>
    <row r="84" spans="1:5" ht="15">
      <c r="A84" s="12" t="s">
        <v>30</v>
      </c>
      <c r="B84" s="29">
        <v>5796.768</v>
      </c>
      <c r="C84" s="29">
        <v>727.557</v>
      </c>
      <c r="D84" s="29">
        <f t="shared" si="1"/>
        <v>6.846671235148123</v>
      </c>
      <c r="E84" s="29">
        <v>539.56</v>
      </c>
    </row>
    <row r="85" spans="1:5" ht="15">
      <c r="A85" s="12" t="s">
        <v>31</v>
      </c>
      <c r="B85" s="29">
        <v>6744.48</v>
      </c>
      <c r="C85" s="29">
        <f>SUM(C86:C87)</f>
        <v>1080.545</v>
      </c>
      <c r="D85" s="29">
        <f t="shared" si="1"/>
        <v>10.168462910511655</v>
      </c>
      <c r="E85" s="29">
        <v>861.8900000000001</v>
      </c>
    </row>
    <row r="86" spans="1:5" ht="15">
      <c r="A86" s="12" t="s">
        <v>201</v>
      </c>
      <c r="B86" s="44">
        <v>6409.123</v>
      </c>
      <c r="C86" s="29">
        <v>932.152</v>
      </c>
      <c r="D86" s="29">
        <f t="shared" si="1"/>
        <v>8.772011382181455</v>
      </c>
      <c r="E86" s="29">
        <v>746.71</v>
      </c>
    </row>
    <row r="87" spans="1:5" ht="15">
      <c r="A87" s="12" t="s">
        <v>32</v>
      </c>
      <c r="B87" s="44">
        <v>335.35699999999997</v>
      </c>
      <c r="C87" s="29">
        <v>148.393</v>
      </c>
      <c r="D87" s="29">
        <f t="shared" si="1"/>
        <v>1.3964515283302</v>
      </c>
      <c r="E87" s="29">
        <v>115.18</v>
      </c>
    </row>
    <row r="88" spans="1:5" ht="15">
      <c r="A88" s="12" t="s">
        <v>33</v>
      </c>
      <c r="B88" s="44">
        <v>256.66300000000047</v>
      </c>
      <c r="C88" s="29">
        <v>44.975</v>
      </c>
      <c r="D88" s="29">
        <f t="shared" si="1"/>
        <v>0.4232369955904305</v>
      </c>
      <c r="E88" s="29">
        <v>28.45</v>
      </c>
    </row>
    <row r="89" spans="1:5" ht="15">
      <c r="A89" s="13" t="s">
        <v>34</v>
      </c>
      <c r="B89" s="31">
        <v>8630.452</v>
      </c>
      <c r="C89" s="31">
        <f>+C90+C95+C96</f>
        <v>588.14</v>
      </c>
      <c r="D89" s="31">
        <f t="shared" si="1"/>
        <v>5.534688306538205</v>
      </c>
      <c r="E89" s="31">
        <v>285.71999999999997</v>
      </c>
    </row>
    <row r="90" spans="1:5" ht="15">
      <c r="A90" s="12" t="s">
        <v>35</v>
      </c>
      <c r="B90" s="29">
        <v>5984.0289999999995</v>
      </c>
      <c r="C90" s="29">
        <f>SUM(C91:C94)</f>
        <v>328.076</v>
      </c>
      <c r="D90" s="29">
        <f t="shared" si="1"/>
        <v>3.087357433359112</v>
      </c>
      <c r="E90" s="29">
        <v>230.02</v>
      </c>
    </row>
    <row r="91" spans="1:5" ht="15">
      <c r="A91" s="12" t="s">
        <v>36</v>
      </c>
      <c r="B91" s="29">
        <v>129</v>
      </c>
      <c r="C91" s="29">
        <v>0.806</v>
      </c>
      <c r="D91" s="29">
        <f t="shared" si="1"/>
        <v>0.0075848586647223335</v>
      </c>
      <c r="E91" s="29"/>
    </row>
    <row r="92" spans="1:5" ht="15">
      <c r="A92" s="12" t="s">
        <v>37</v>
      </c>
      <c r="B92" s="29">
        <v>4049.191</v>
      </c>
      <c r="C92" s="29">
        <v>214.305</v>
      </c>
      <c r="D92" s="29">
        <f t="shared" si="1"/>
        <v>2.0167160498056074</v>
      </c>
      <c r="E92" s="29">
        <v>142.78</v>
      </c>
    </row>
    <row r="93" spans="1:5" ht="15">
      <c r="A93" s="12" t="s">
        <v>38</v>
      </c>
      <c r="B93" s="29">
        <v>1003.651</v>
      </c>
      <c r="C93" s="29">
        <v>29.193</v>
      </c>
      <c r="D93" s="29">
        <f t="shared" si="1"/>
        <v>0.27472056947796414</v>
      </c>
      <c r="E93" s="29">
        <v>28.93</v>
      </c>
    </row>
    <row r="94" spans="1:5" ht="15">
      <c r="A94" s="12" t="s">
        <v>25</v>
      </c>
      <c r="B94" s="29">
        <v>802.1869999999999</v>
      </c>
      <c r="C94" s="29">
        <v>83.772</v>
      </c>
      <c r="D94" s="29">
        <f t="shared" si="1"/>
        <v>0.788335955410818</v>
      </c>
      <c r="E94" s="29">
        <v>58.31</v>
      </c>
    </row>
    <row r="95" spans="1:5" ht="15">
      <c r="A95" s="12" t="s">
        <v>39</v>
      </c>
      <c r="B95" s="29">
        <v>2419.35</v>
      </c>
      <c r="C95" s="29">
        <v>233.689</v>
      </c>
      <c r="D95" s="29">
        <f t="shared" si="1"/>
        <v>2.1991290775437933</v>
      </c>
      <c r="E95" s="29">
        <v>50.68</v>
      </c>
    </row>
    <row r="96" spans="1:5" ht="15">
      <c r="A96" s="12" t="s">
        <v>40</v>
      </c>
      <c r="B96" s="29">
        <v>227.073</v>
      </c>
      <c r="C96" s="29">
        <v>26.375</v>
      </c>
      <c r="D96" s="29">
        <f t="shared" si="1"/>
        <v>0.24820179563529968</v>
      </c>
      <c r="E96" s="29">
        <v>5.02</v>
      </c>
    </row>
    <row r="97" spans="1:5" ht="15">
      <c r="A97" s="14" t="s">
        <v>41</v>
      </c>
      <c r="B97" s="32">
        <v>75906.079</v>
      </c>
      <c r="C97" s="32">
        <f>+C89+C74</f>
        <v>10626.434</v>
      </c>
      <c r="D97" s="32">
        <f t="shared" si="1"/>
        <v>100</v>
      </c>
      <c r="E97" s="32">
        <v>7948.29</v>
      </c>
    </row>
    <row r="98" spans="1:5" ht="28.5" customHeight="1">
      <c r="A98" s="122" t="s">
        <v>14</v>
      </c>
      <c r="B98" s="122"/>
      <c r="C98" s="122"/>
      <c r="D98" s="122"/>
      <c r="E98" s="122"/>
    </row>
    <row r="99" spans="1:5" ht="30" customHeight="1">
      <c r="A99" s="123" t="s">
        <v>226</v>
      </c>
      <c r="B99" s="123"/>
      <c r="C99" s="123"/>
      <c r="D99" s="123"/>
      <c r="E99" s="123"/>
    </row>
    <row r="100" spans="1:5" ht="15">
      <c r="A100" s="120" t="s">
        <v>227</v>
      </c>
      <c r="B100" s="120"/>
      <c r="C100" s="120"/>
      <c r="D100" s="120"/>
      <c r="E100" s="120"/>
    </row>
    <row r="101" spans="1:5" ht="15">
      <c r="A101" s="120" t="s">
        <v>200</v>
      </c>
      <c r="B101" s="120"/>
      <c r="C101" s="120"/>
      <c r="D101" s="120"/>
      <c r="E101" s="120"/>
    </row>
    <row r="102" spans="1:5" ht="15">
      <c r="A102" s="120" t="s">
        <v>223</v>
      </c>
      <c r="B102" s="120"/>
      <c r="C102" s="120"/>
      <c r="D102" s="120"/>
      <c r="E102" s="120"/>
    </row>
    <row r="103" spans="1:5" ht="15">
      <c r="A103" s="120"/>
      <c r="B103" s="120"/>
      <c r="C103" s="120"/>
      <c r="D103" s="120"/>
      <c r="E103" s="120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2" ht="15">
      <c r="A107" s="1" t="s">
        <v>0</v>
      </c>
      <c r="B107" s="3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219</v>
      </c>
      <c r="C111" s="6" t="s">
        <v>220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14959.169</v>
      </c>
      <c r="C113" s="29">
        <v>2138.983</v>
      </c>
      <c r="D113" s="29">
        <f>+C113/$C$125*100</f>
        <v>19.13028507392139</v>
      </c>
      <c r="E113" s="29">
        <v>1645.26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7165.713</v>
      </c>
      <c r="C115" s="29">
        <v>1027.257</v>
      </c>
      <c r="D115" s="29">
        <f>+C115/$C$125*100</f>
        <v>9.187412548010556</v>
      </c>
      <c r="E115" s="29">
        <v>778.65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46031.242</v>
      </c>
      <c r="C117" s="29">
        <v>6540.825</v>
      </c>
      <c r="D117" s="29">
        <f>+C117/$C$125*100</f>
        <v>58.49875705820563</v>
      </c>
      <c r="E117" s="29">
        <v>4851.79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7623.849</v>
      </c>
      <c r="C119" s="29">
        <v>919.312</v>
      </c>
      <c r="D119" s="29">
        <f>+C119/$C$125*100</f>
        <v>8.221991774538093</v>
      </c>
      <c r="E119" s="29">
        <v>660.71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129.649</v>
      </c>
      <c r="C121" s="29">
        <v>0.056</v>
      </c>
      <c r="D121" s="29">
        <f>+C121/$C$125*100</f>
        <v>0.000500843608452988</v>
      </c>
      <c r="E121" s="29">
        <v>11.88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v>5117.894</v>
      </c>
      <c r="C123" s="29">
        <v>554.702</v>
      </c>
      <c r="D123" s="29">
        <f>+C123/$C$125*100</f>
        <v>4.961052701715881</v>
      </c>
      <c r="E123" s="29">
        <v>435.33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81027.516</v>
      </c>
      <c r="C125" s="19">
        <f>SUM(C113:C123)</f>
        <v>11181.135</v>
      </c>
      <c r="D125" s="19">
        <f>+C125/$C$125*100</f>
        <v>100</v>
      </c>
      <c r="E125" s="19">
        <v>8383.62</v>
      </c>
    </row>
    <row r="126" spans="1:5" ht="32.25" customHeight="1">
      <c r="A126" s="121" t="s">
        <v>14</v>
      </c>
      <c r="B126" s="121"/>
      <c r="C126" s="121"/>
      <c r="D126" s="121"/>
      <c r="E126" s="121"/>
    </row>
    <row r="127" spans="1:5" ht="15">
      <c r="A127" s="120" t="s">
        <v>226</v>
      </c>
      <c r="B127" s="120"/>
      <c r="C127" s="120"/>
      <c r="D127" s="120"/>
      <c r="E127" s="120"/>
    </row>
    <row r="128" spans="1:5" ht="15">
      <c r="A128" s="120" t="s">
        <v>227</v>
      </c>
      <c r="B128" s="120"/>
      <c r="C128" s="120"/>
      <c r="D128" s="120"/>
      <c r="E128" s="120"/>
    </row>
    <row r="129" spans="1:5" ht="15">
      <c r="A129" s="120" t="s">
        <v>88</v>
      </c>
      <c r="B129" s="120"/>
      <c r="C129" s="120"/>
      <c r="D129" s="120"/>
      <c r="E129" s="120"/>
    </row>
    <row r="130" spans="1:5" ht="15">
      <c r="A130" s="120" t="s">
        <v>223</v>
      </c>
      <c r="B130" s="120"/>
      <c r="C130" s="120"/>
      <c r="D130" s="120"/>
      <c r="E130" s="120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35:E35"/>
    <mergeCell ref="A127:E127"/>
    <mergeCell ref="A103:E103"/>
    <mergeCell ref="A129:E129"/>
    <mergeCell ref="A128:E128"/>
    <mergeCell ref="A31:E31"/>
    <mergeCell ref="A59:E59"/>
    <mergeCell ref="A34:E34"/>
    <mergeCell ref="A32:E32"/>
    <mergeCell ref="A33:E33"/>
    <mergeCell ref="A60:E60"/>
    <mergeCell ref="A126:E126"/>
    <mergeCell ref="A102:E102"/>
    <mergeCell ref="A61:E61"/>
    <mergeCell ref="A63:E63"/>
    <mergeCell ref="A130:E130"/>
    <mergeCell ref="A98:E98"/>
    <mergeCell ref="A99:E99"/>
    <mergeCell ref="A100:E100"/>
    <mergeCell ref="A101:E101"/>
    <mergeCell ref="A62:E62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228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153.685</v>
      </c>
      <c r="C7" s="29">
        <f aca="true" t="shared" si="0" ref="C7:C13">+B7/$B$13*100</f>
        <v>12.406047509224722</v>
      </c>
      <c r="D7" s="29">
        <v>124.73</v>
      </c>
    </row>
    <row r="8" spans="1:4" ht="16.5" customHeight="1">
      <c r="A8" s="4" t="s">
        <v>51</v>
      </c>
      <c r="B8" s="29">
        <v>280.21</v>
      </c>
      <c r="C8" s="29">
        <f t="shared" si="0"/>
        <v>22.619634789080642</v>
      </c>
      <c r="D8" s="29">
        <v>219.64</v>
      </c>
    </row>
    <row r="9" spans="1:4" ht="16.5" customHeight="1">
      <c r="A9" s="4" t="s">
        <v>52</v>
      </c>
      <c r="B9" s="29">
        <v>324.387</v>
      </c>
      <c r="C9" s="29">
        <f t="shared" si="0"/>
        <v>26.18577306422149</v>
      </c>
      <c r="D9" s="29">
        <v>243.56</v>
      </c>
    </row>
    <row r="10" spans="1:4" ht="16.5" customHeight="1">
      <c r="A10" s="4" t="s">
        <v>53</v>
      </c>
      <c r="B10" s="29">
        <v>454.079</v>
      </c>
      <c r="C10" s="29">
        <f t="shared" si="0"/>
        <v>36.65501283105867</v>
      </c>
      <c r="D10" s="29">
        <v>378.41</v>
      </c>
    </row>
    <row r="11" spans="1:4" ht="16.5" customHeight="1">
      <c r="A11" s="4" t="s">
        <v>196</v>
      </c>
      <c r="B11" s="29">
        <v>0</v>
      </c>
      <c r="C11" s="29">
        <f t="shared" si="0"/>
        <v>0</v>
      </c>
      <c r="D11" s="29">
        <v>0</v>
      </c>
    </row>
    <row r="12" spans="1:4" ht="16.5" customHeight="1">
      <c r="A12" s="4" t="s">
        <v>54</v>
      </c>
      <c r="B12" s="29">
        <f>13.39+13.04</f>
        <v>26.43</v>
      </c>
      <c r="C12" s="29">
        <f t="shared" si="0"/>
        <v>2.13353180641448</v>
      </c>
      <c r="D12" s="29">
        <v>24.83</v>
      </c>
    </row>
    <row r="13" spans="1:4" ht="15">
      <c r="A13" s="18" t="s">
        <v>48</v>
      </c>
      <c r="B13" s="19">
        <f>SUM(B7:B12)</f>
        <v>1238.791</v>
      </c>
      <c r="C13" s="19">
        <f t="shared" si="0"/>
        <v>100</v>
      </c>
      <c r="D13" s="19">
        <f>SUM(D7:D12)</f>
        <v>991.1700000000002</v>
      </c>
    </row>
    <row r="14" ht="15">
      <c r="A14" t="s">
        <v>229</v>
      </c>
    </row>
    <row r="15" ht="15">
      <c r="A15" t="s">
        <v>230</v>
      </c>
    </row>
    <row r="16" ht="15">
      <c r="A16" t="s">
        <v>197</v>
      </c>
    </row>
    <row r="18" ht="15">
      <c r="A18" t="s">
        <v>198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A26" sqref="A26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231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8391425483.4</v>
      </c>
      <c r="D11" s="71">
        <f>SUM(D12:D15)</f>
        <v>977555546.34</v>
      </c>
      <c r="E11" s="71">
        <f>SUM(E12:E15)</f>
        <v>1408824334.89</v>
      </c>
      <c r="F11" s="87">
        <f aca="true" t="shared" si="0" ref="F11:F20">SUM(C11:E11)</f>
        <v>10777805364.63</v>
      </c>
    </row>
    <row r="12" spans="1:6" s="79" customFormat="1" ht="15">
      <c r="A12" s="88"/>
      <c r="B12" s="89" t="s">
        <v>102</v>
      </c>
      <c r="C12" s="90">
        <v>8022383016.36</v>
      </c>
      <c r="D12" s="90">
        <v>108974045</v>
      </c>
      <c r="E12" s="90">
        <v>67575847.95</v>
      </c>
      <c r="F12" s="91">
        <f t="shared" si="0"/>
        <v>8198932909.309999</v>
      </c>
    </row>
    <row r="13" spans="1:6" s="79" customFormat="1" ht="15">
      <c r="A13" s="88"/>
      <c r="B13" s="89" t="s">
        <v>103</v>
      </c>
      <c r="C13" s="90">
        <v>941035.34</v>
      </c>
      <c r="D13" s="90">
        <v>0</v>
      </c>
      <c r="E13" s="90">
        <v>1326361673.82</v>
      </c>
      <c r="F13" s="91">
        <f t="shared" si="0"/>
        <v>1327302709.1599998</v>
      </c>
    </row>
    <row r="14" spans="1:6" s="79" customFormat="1" ht="15">
      <c r="A14" s="88"/>
      <c r="B14" s="89" t="s">
        <v>104</v>
      </c>
      <c r="C14" s="90">
        <v>36595350.69</v>
      </c>
      <c r="D14" s="90">
        <v>665238640.57</v>
      </c>
      <c r="E14" s="90">
        <v>2122091.88</v>
      </c>
      <c r="F14" s="91">
        <f t="shared" si="0"/>
        <v>703956083.14</v>
      </c>
    </row>
    <row r="15" spans="1:6" s="79" customFormat="1" ht="15">
      <c r="A15" s="88"/>
      <c r="B15" s="89" t="s">
        <v>105</v>
      </c>
      <c r="C15" s="90">
        <v>331506081.01</v>
      </c>
      <c r="D15" s="90">
        <v>203342860.77</v>
      </c>
      <c r="E15" s="90">
        <v>12764721.24</v>
      </c>
      <c r="F15" s="91">
        <f t="shared" si="0"/>
        <v>547613663.02</v>
      </c>
    </row>
    <row r="16" spans="1:6" ht="15">
      <c r="A16" s="85" t="s">
        <v>106</v>
      </c>
      <c r="B16" s="86" t="s">
        <v>20</v>
      </c>
      <c r="C16" s="71">
        <f>SUM(C17:C23)</f>
        <v>6806214096.8</v>
      </c>
      <c r="D16" s="71">
        <f>SUM(D17:D23)</f>
        <v>874054533.67</v>
      </c>
      <c r="E16" s="71">
        <f>SUM(E17:E23)</f>
        <v>2136968328.6699998</v>
      </c>
      <c r="F16" s="87">
        <f t="shared" si="0"/>
        <v>9817236959.14</v>
      </c>
    </row>
    <row r="17" spans="1:6" s="79" customFormat="1" ht="15">
      <c r="A17" s="88"/>
      <c r="B17" s="89" t="s">
        <v>107</v>
      </c>
      <c r="C17" s="90">
        <v>4368577196.66</v>
      </c>
      <c r="D17" s="90">
        <v>115466529.49</v>
      </c>
      <c r="E17" s="90">
        <v>29220295.84</v>
      </c>
      <c r="F17" s="91">
        <f t="shared" si="0"/>
        <v>4513264021.99</v>
      </c>
    </row>
    <row r="18" spans="1:6" s="79" customFormat="1" ht="15">
      <c r="A18" s="88"/>
      <c r="B18" s="89" t="s">
        <v>108</v>
      </c>
      <c r="C18" s="90">
        <v>497102268.08</v>
      </c>
      <c r="D18" s="90">
        <v>231357296.47</v>
      </c>
      <c r="E18" s="90">
        <v>560007249.17</v>
      </c>
      <c r="F18" s="91">
        <f t="shared" si="0"/>
        <v>1288466813.7199998</v>
      </c>
    </row>
    <row r="19" spans="1:6" s="79" customFormat="1" ht="15">
      <c r="A19" s="88"/>
      <c r="B19" s="89" t="s">
        <v>109</v>
      </c>
      <c r="C19" s="90">
        <v>56357.47</v>
      </c>
      <c r="D19" s="90">
        <v>0</v>
      </c>
      <c r="E19" s="90">
        <v>0</v>
      </c>
      <c r="F19" s="91">
        <f t="shared" si="0"/>
        <v>56357.47</v>
      </c>
    </row>
    <row r="20" spans="1:6" s="79" customFormat="1" ht="15">
      <c r="A20" s="88"/>
      <c r="B20" s="89" t="s">
        <v>110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111</v>
      </c>
      <c r="C21" s="117">
        <v>107494137.72</v>
      </c>
      <c r="D21" s="90">
        <v>0</v>
      </c>
      <c r="E21" s="90">
        <v>1547578671.06</v>
      </c>
      <c r="F21" s="91">
        <f>SUM(C21:E21)</f>
        <v>1655072808.78</v>
      </c>
    </row>
    <row r="22" spans="1:6" s="79" customFormat="1" ht="15">
      <c r="A22" s="88"/>
      <c r="B22" s="89" t="s">
        <v>112</v>
      </c>
      <c r="C22" s="90">
        <v>0</v>
      </c>
      <c r="D22" s="90">
        <v>507301236.69</v>
      </c>
      <c r="E22" s="90">
        <v>0</v>
      </c>
      <c r="F22" s="91">
        <f>SUM(C22:E22)</f>
        <v>507301236.69</v>
      </c>
    </row>
    <row r="23" spans="1:6" s="79" customFormat="1" ht="15">
      <c r="A23" s="88"/>
      <c r="B23" s="89" t="s">
        <v>113</v>
      </c>
      <c r="C23" s="90">
        <v>1832984136.87</v>
      </c>
      <c r="D23" s="90">
        <v>19929471.02</v>
      </c>
      <c r="E23" s="90">
        <v>162112.6</v>
      </c>
      <c r="F23" s="91">
        <f>SUM(C23:E23)</f>
        <v>1853075720.4899998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1585211386.5999994</v>
      </c>
      <c r="D25" s="71">
        <f>+D11-D16</f>
        <v>103501012.67000008</v>
      </c>
      <c r="E25" s="71">
        <f>+E11-E16</f>
        <v>-728143993.7799997</v>
      </c>
      <c r="F25" s="87">
        <f aca="true" t="shared" si="1" ref="F25:F32">SUM(C25:E25)</f>
        <v>960568405.4899998</v>
      </c>
    </row>
    <row r="26" spans="1:6" ht="15">
      <c r="A26" s="85" t="s">
        <v>117</v>
      </c>
      <c r="B26" s="86" t="s">
        <v>118</v>
      </c>
      <c r="C26" s="94">
        <v>134889274.04</v>
      </c>
      <c r="D26" s="94">
        <v>24226530.08</v>
      </c>
      <c r="E26" s="94">
        <v>0</v>
      </c>
      <c r="F26" s="87">
        <f t="shared" si="1"/>
        <v>159115804.12</v>
      </c>
    </row>
    <row r="27" spans="1:6" ht="15">
      <c r="A27" s="85" t="s">
        <v>119</v>
      </c>
      <c r="B27" s="86" t="s">
        <v>34</v>
      </c>
      <c r="C27" s="71">
        <f>SUM(C28:C30)</f>
        <v>433579400.94</v>
      </c>
      <c r="D27" s="71">
        <f>SUM(D28:D30)</f>
        <v>154511459.73000002</v>
      </c>
      <c r="E27" s="71">
        <f>SUM(E28:E30)</f>
        <v>49157.8</v>
      </c>
      <c r="F27" s="87">
        <f t="shared" si="1"/>
        <v>588140018.47</v>
      </c>
    </row>
    <row r="28" spans="1:6" s="79" customFormat="1" ht="15">
      <c r="A28" s="88"/>
      <c r="B28" s="89" t="s">
        <v>120</v>
      </c>
      <c r="C28" s="90">
        <v>206913062.09</v>
      </c>
      <c r="D28" s="90">
        <v>121113637</v>
      </c>
      <c r="E28" s="90">
        <v>49157.8</v>
      </c>
      <c r="F28" s="91">
        <f t="shared" si="1"/>
        <v>328075856.89000005</v>
      </c>
    </row>
    <row r="29" spans="1:6" s="79" customFormat="1" ht="15">
      <c r="A29" s="88"/>
      <c r="B29" s="89" t="s">
        <v>121</v>
      </c>
      <c r="C29" s="90">
        <v>222211618.69</v>
      </c>
      <c r="D29" s="90">
        <v>11477074.7</v>
      </c>
      <c r="E29" s="90">
        <v>0</v>
      </c>
      <c r="F29" s="91">
        <f t="shared" si="1"/>
        <v>233688693.39</v>
      </c>
    </row>
    <row r="30" spans="1:6" s="79" customFormat="1" ht="15">
      <c r="A30" s="88"/>
      <c r="B30" s="89" t="s">
        <v>122</v>
      </c>
      <c r="C30" s="90">
        <v>4454720.16</v>
      </c>
      <c r="D30" s="90">
        <v>21920748.03</v>
      </c>
      <c r="E30" s="90">
        <v>0</v>
      </c>
      <c r="F30" s="91">
        <f t="shared" si="1"/>
        <v>26375468.19</v>
      </c>
    </row>
    <row r="31" spans="1:6" ht="15">
      <c r="A31" s="85" t="s">
        <v>123</v>
      </c>
      <c r="B31" s="86" t="s">
        <v>124</v>
      </c>
      <c r="C31" s="71">
        <f>+C11+C26</f>
        <v>8526314757.44</v>
      </c>
      <c r="D31" s="71">
        <f>+D11+D26</f>
        <v>1001782076.4200001</v>
      </c>
      <c r="E31" s="71">
        <f>+E11+E26</f>
        <v>1408824334.89</v>
      </c>
      <c r="F31" s="87">
        <f t="shared" si="1"/>
        <v>10936921168.75</v>
      </c>
    </row>
    <row r="32" spans="1:6" ht="15">
      <c r="A32" s="85" t="s">
        <v>125</v>
      </c>
      <c r="B32" s="86" t="s">
        <v>126</v>
      </c>
      <c r="C32" s="71">
        <f>+C16+C27</f>
        <v>7239793497.74</v>
      </c>
      <c r="D32" s="71">
        <f>+D16+D27</f>
        <v>1028565993.4</v>
      </c>
      <c r="E32" s="71">
        <f>+E16+E27</f>
        <v>2137017486.4699998</v>
      </c>
      <c r="F32" s="87">
        <f t="shared" si="1"/>
        <v>10405376977.609999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1286521259.6999998</v>
      </c>
      <c r="D35" s="71">
        <f>+D31-D32</f>
        <v>-26783916.9799999</v>
      </c>
      <c r="E35" s="71">
        <f>+E31-E32</f>
        <v>-728193151.5799997</v>
      </c>
      <c r="F35" s="87">
        <f>SUM(C35:E35)</f>
        <v>531544191.1400001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221055801.74</v>
      </c>
      <c r="F37" s="87">
        <f>SUM(C37:E37)</f>
        <v>221055801.74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+C35-C36</f>
        <v>1286521259.6999998</v>
      </c>
      <c r="D40" s="71">
        <f>+D35-D36</f>
        <v>-26783916.9799999</v>
      </c>
      <c r="E40" s="71">
        <f>+E35-E37</f>
        <v>-949248953.3199997</v>
      </c>
      <c r="F40" s="87">
        <f aca="true" t="shared" si="2" ref="F40:F65">SUM(C40:E40)</f>
        <v>310488389.4000001</v>
      </c>
      <c r="I40" s="73"/>
    </row>
    <row r="41" spans="1:9" s="2" customFormat="1" ht="15">
      <c r="A41" s="98" t="s">
        <v>137</v>
      </c>
      <c r="B41" s="86" t="s">
        <v>138</v>
      </c>
      <c r="C41" s="94">
        <v>60796259.14</v>
      </c>
      <c r="D41" s="94">
        <v>139553067.19</v>
      </c>
      <c r="E41" s="94">
        <v>87464095.16</v>
      </c>
      <c r="F41" s="87">
        <f t="shared" si="2"/>
        <v>287813421.49</v>
      </c>
      <c r="I41" s="82"/>
    </row>
    <row r="42" spans="1:9" s="2" customFormat="1" ht="15">
      <c r="A42" s="98" t="s">
        <v>139</v>
      </c>
      <c r="B42" s="86" t="s">
        <v>140</v>
      </c>
      <c r="C42" s="94">
        <v>408568381.9</v>
      </c>
      <c r="D42" s="94">
        <v>114596233.55</v>
      </c>
      <c r="E42" s="94">
        <v>0</v>
      </c>
      <c r="F42" s="87">
        <f t="shared" si="2"/>
        <v>523164615.45</v>
      </c>
      <c r="H42" s="83"/>
      <c r="I42" s="82"/>
    </row>
    <row r="43" spans="1:9" ht="15">
      <c r="A43" s="98" t="s">
        <v>141</v>
      </c>
      <c r="B43" s="86" t="s">
        <v>142</v>
      </c>
      <c r="C43" s="71">
        <v>938749136.94</v>
      </c>
      <c r="D43" s="71">
        <v>-1827083.34</v>
      </c>
      <c r="E43" s="71">
        <v>-861784858.16</v>
      </c>
      <c r="F43" s="87">
        <f t="shared" si="2"/>
        <v>75137195.44000006</v>
      </c>
      <c r="I43" s="73"/>
    </row>
    <row r="44" spans="1:6" ht="15">
      <c r="A44" s="85" t="s">
        <v>143</v>
      </c>
      <c r="B44" s="76" t="s">
        <v>144</v>
      </c>
      <c r="C44" s="74">
        <f>+C45+C56+C66</f>
        <v>3639509255.07</v>
      </c>
      <c r="D44" s="74">
        <f>+D45+D56+D66</f>
        <v>374267259.92</v>
      </c>
      <c r="E44" s="74">
        <f>+E45+E56+E66</f>
        <v>1034710795.91</v>
      </c>
      <c r="F44" s="99">
        <f t="shared" si="2"/>
        <v>5048487310.900001</v>
      </c>
    </row>
    <row r="45" spans="1:6" s="2" customFormat="1" ht="15">
      <c r="A45" s="98"/>
      <c r="B45" s="76" t="s">
        <v>145</v>
      </c>
      <c r="C45" s="74">
        <f>+C46+C47+C48+C49+C55</f>
        <v>266619890.32000002</v>
      </c>
      <c r="D45" s="74">
        <f>+D46+D47+D48+D49+D55</f>
        <v>0</v>
      </c>
      <c r="E45" s="74">
        <f>+E46+E47+E48+E49+E55</f>
        <v>0</v>
      </c>
      <c r="F45" s="99">
        <f t="shared" si="2"/>
        <v>266619890.32000002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 hidden="1">
      <c r="A48" s="100"/>
      <c r="B48" s="101" t="s">
        <v>148</v>
      </c>
      <c r="C48" s="80"/>
      <c r="D48" s="80"/>
      <c r="E48" s="80"/>
      <c r="F48" s="103">
        <f t="shared" si="2"/>
        <v>0</v>
      </c>
    </row>
    <row r="49" spans="1:6" s="2" customFormat="1" ht="15">
      <c r="A49" s="98"/>
      <c r="B49" s="104" t="s">
        <v>149</v>
      </c>
      <c r="C49" s="74">
        <f>SUM(C50:C54)</f>
        <v>266619890.32000002</v>
      </c>
      <c r="D49" s="74">
        <f>SUM(D50:D54)</f>
        <v>0</v>
      </c>
      <c r="E49" s="74">
        <f>SUM(E50:E54)</f>
        <v>0</v>
      </c>
      <c r="F49" s="105">
        <f t="shared" si="2"/>
        <v>266619890.32000002</v>
      </c>
    </row>
    <row r="50" spans="1:6" s="79" customFormat="1" ht="15">
      <c r="A50" s="100"/>
      <c r="B50" s="106" t="s">
        <v>150</v>
      </c>
      <c r="C50" s="80">
        <v>262808549.86</v>
      </c>
      <c r="D50" s="80"/>
      <c r="E50" s="80"/>
      <c r="F50" s="103">
        <f t="shared" si="2"/>
        <v>262808549.86</v>
      </c>
    </row>
    <row r="51" spans="1:6" s="79" customFormat="1" ht="15">
      <c r="A51" s="100"/>
      <c r="B51" s="106" t="s">
        <v>151</v>
      </c>
      <c r="C51" s="80">
        <v>2081234.56</v>
      </c>
      <c r="D51" s="80"/>
      <c r="E51" s="80"/>
      <c r="F51" s="103">
        <f t="shared" si="2"/>
        <v>2081234.56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1730105.9</v>
      </c>
      <c r="D53" s="80"/>
      <c r="E53" s="80"/>
      <c r="F53" s="103">
        <f t="shared" si="2"/>
        <v>1730105.9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156</v>
      </c>
      <c r="C56" s="74">
        <f>SUM(C57:C65)</f>
        <v>3372889364.75</v>
      </c>
      <c r="D56" s="74">
        <f>SUM(D57:D65)</f>
        <v>374267259.92</v>
      </c>
      <c r="E56" s="74">
        <f>SUM(E57:E65)</f>
        <v>1034710795.91</v>
      </c>
      <c r="F56" s="105">
        <f t="shared" si="2"/>
        <v>4781867420.58</v>
      </c>
    </row>
    <row r="57" spans="1:6" s="79" customFormat="1" ht="15">
      <c r="A57" s="100"/>
      <c r="B57" s="101" t="s">
        <v>157</v>
      </c>
      <c r="C57" s="80">
        <v>29415584.05</v>
      </c>
      <c r="D57" s="80"/>
      <c r="E57" s="80"/>
      <c r="F57" s="102">
        <f t="shared" si="2"/>
        <v>29415584.05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160</v>
      </c>
      <c r="C60" s="80"/>
      <c r="D60" s="80"/>
      <c r="E60" s="80"/>
      <c r="F60" s="102">
        <f t="shared" si="2"/>
        <v>0</v>
      </c>
    </row>
    <row r="61" spans="1:6" s="79" customFormat="1" ht="15" hidden="1">
      <c r="A61" s="100"/>
      <c r="B61" s="101" t="s">
        <v>161</v>
      </c>
      <c r="C61" s="80"/>
      <c r="D61" s="80"/>
      <c r="E61" s="80"/>
      <c r="F61" s="102">
        <f t="shared" si="2"/>
        <v>0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3326548914.73</v>
      </c>
      <c r="D63" s="80">
        <v>374267259.92</v>
      </c>
      <c r="E63" s="80">
        <v>1034710795.91</v>
      </c>
      <c r="F63" s="102">
        <f t="shared" si="2"/>
        <v>4735526970.56</v>
      </c>
    </row>
    <row r="64" spans="1:6" s="79" customFormat="1" ht="15">
      <c r="A64" s="100"/>
      <c r="B64" s="101" t="s">
        <v>164</v>
      </c>
      <c r="C64" s="80">
        <v>16924865.97</v>
      </c>
      <c r="D64" s="80"/>
      <c r="E64" s="80"/>
      <c r="F64" s="102">
        <f t="shared" si="2"/>
        <v>16924865.97</v>
      </c>
    </row>
    <row r="65" spans="1:6" ht="15" hidden="1">
      <c r="A65" s="98"/>
      <c r="B65" s="104" t="s">
        <v>165</v>
      </c>
      <c r="C65" s="74"/>
      <c r="D65" s="74">
        <v>0</v>
      </c>
      <c r="E65" s="74">
        <v>0</v>
      </c>
      <c r="F65" s="99">
        <f t="shared" si="2"/>
        <v>0</v>
      </c>
    </row>
    <row r="66" spans="1:6" ht="15" hidden="1">
      <c r="A66" s="98"/>
      <c r="B66" s="76" t="s">
        <v>166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167</v>
      </c>
      <c r="B67" s="76" t="s">
        <v>168</v>
      </c>
      <c r="C67" s="74">
        <f>+C68+C78+C87</f>
        <v>4578258392.01</v>
      </c>
      <c r="D67" s="74">
        <f>+D68+D78+D87</f>
        <v>372440176.58</v>
      </c>
      <c r="E67" s="74">
        <f>+E68+E78+E87</f>
        <v>172925937.75</v>
      </c>
      <c r="F67" s="99">
        <f t="shared" si="3"/>
        <v>5123624506.34</v>
      </c>
    </row>
    <row r="68" spans="1:6" ht="15">
      <c r="A68" s="107"/>
      <c r="B68" s="76" t="s">
        <v>122</v>
      </c>
      <c r="C68" s="75">
        <f>+C69+C70+C71+C72+C77</f>
        <v>4549054769.64</v>
      </c>
      <c r="D68" s="75">
        <f>+D69+D70+D71+D72+D77</f>
        <v>372440176.58</v>
      </c>
      <c r="E68" s="75">
        <f>+E69+E70+E71+E72+E77</f>
        <v>172925937.75</v>
      </c>
      <c r="F68" s="99">
        <f t="shared" si="3"/>
        <v>5094420883.97</v>
      </c>
    </row>
    <row r="69" spans="1:6" s="79" customFormat="1" ht="15" hidden="1">
      <c r="A69" s="108"/>
      <c r="B69" s="101" t="s">
        <v>169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170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171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172</v>
      </c>
      <c r="C72" s="75">
        <f>SUM(C73:C76)</f>
        <v>4549054769.64</v>
      </c>
      <c r="D72" s="75">
        <f>SUM(D73:D76)</f>
        <v>372440176.58</v>
      </c>
      <c r="E72" s="75">
        <f>SUM(E73:E76)</f>
        <v>172925937.75</v>
      </c>
      <c r="F72" s="105">
        <f t="shared" si="3"/>
        <v>5094420883.97</v>
      </c>
    </row>
    <row r="73" spans="1:6" s="79" customFormat="1" ht="15">
      <c r="A73" s="108"/>
      <c r="B73" s="106" t="s">
        <v>173</v>
      </c>
      <c r="C73" s="81">
        <v>4546721218.68</v>
      </c>
      <c r="D73" s="81">
        <v>372440176.58</v>
      </c>
      <c r="E73" s="81">
        <v>172925937.75</v>
      </c>
      <c r="F73" s="103">
        <f t="shared" si="3"/>
        <v>5092087333.01</v>
      </c>
    </row>
    <row r="74" spans="1:6" s="79" customFormat="1" ht="15" hidden="1">
      <c r="A74" s="108"/>
      <c r="B74" s="106" t="s">
        <v>174</v>
      </c>
      <c r="C74" s="81"/>
      <c r="D74" s="81"/>
      <c r="E74" s="81"/>
      <c r="F74" s="103">
        <f t="shared" si="3"/>
        <v>0</v>
      </c>
    </row>
    <row r="75" spans="1:6" s="79" customFormat="1" ht="15" hidden="1">
      <c r="A75" s="108"/>
      <c r="B75" s="106" t="s">
        <v>175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176</v>
      </c>
      <c r="C76" s="81">
        <v>2333550.96</v>
      </c>
      <c r="D76" s="81"/>
      <c r="E76" s="81"/>
      <c r="F76" s="103">
        <f t="shared" si="3"/>
        <v>2333550.96</v>
      </c>
    </row>
    <row r="77" spans="1:6" s="79" customFormat="1" ht="15" hidden="1">
      <c r="A77" s="108"/>
      <c r="B77" s="101" t="s">
        <v>177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178</v>
      </c>
      <c r="C78" s="75">
        <f>SUM(C79:C86)</f>
        <v>29203622.37</v>
      </c>
      <c r="D78" s="75">
        <f>SUM(D79:D86)</f>
        <v>0</v>
      </c>
      <c r="E78" s="75">
        <f>SUM(E79:E86)</f>
        <v>0</v>
      </c>
      <c r="F78" s="105">
        <f t="shared" si="3"/>
        <v>29203622.37</v>
      </c>
    </row>
    <row r="79" spans="1:6" s="79" customFormat="1" ht="15">
      <c r="A79" s="108"/>
      <c r="B79" s="101" t="s">
        <v>179</v>
      </c>
      <c r="C79" s="81">
        <v>28925494.8</v>
      </c>
      <c r="D79" s="81"/>
      <c r="E79" s="81"/>
      <c r="F79" s="103">
        <f t="shared" si="3"/>
        <v>28925494.8</v>
      </c>
    </row>
    <row r="80" spans="1:6" s="79" customFormat="1" ht="15" hidden="1">
      <c r="A80" s="108"/>
      <c r="B80" s="101" t="s">
        <v>180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181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182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183</v>
      </c>
      <c r="C83" s="81">
        <v>31740.39</v>
      </c>
      <c r="D83" s="81"/>
      <c r="E83" s="81"/>
      <c r="F83" s="103">
        <f t="shared" si="3"/>
        <v>31740.39</v>
      </c>
    </row>
    <row r="84" spans="1:6" s="79" customFormat="1" ht="15" hidden="1">
      <c r="A84" s="108"/>
      <c r="B84" s="101" t="s">
        <v>184</v>
      </c>
      <c r="C84" s="81"/>
      <c r="D84" s="81"/>
      <c r="E84" s="81"/>
      <c r="F84" s="103">
        <f t="shared" si="3"/>
        <v>0</v>
      </c>
    </row>
    <row r="85" spans="1:6" s="79" customFormat="1" ht="15">
      <c r="A85" s="108"/>
      <c r="B85" s="101" t="s">
        <v>185</v>
      </c>
      <c r="C85" s="81">
        <v>246387.18</v>
      </c>
      <c r="D85" s="81"/>
      <c r="E85" s="81"/>
      <c r="F85" s="103">
        <f t="shared" si="3"/>
        <v>246387.18</v>
      </c>
    </row>
    <row r="86" spans="1:6" s="79" customFormat="1" ht="15" hidden="1">
      <c r="A86" s="108"/>
      <c r="B86" s="101" t="s">
        <v>186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187</v>
      </c>
      <c r="C87" s="81"/>
      <c r="D87" s="81"/>
      <c r="E87" s="81"/>
      <c r="F87" s="103">
        <f>SUM(C87:E87)</f>
        <v>0</v>
      </c>
    </row>
    <row r="88" spans="1:6" s="79" customFormat="1" ht="15">
      <c r="A88" s="108"/>
      <c r="B88" s="110" t="s">
        <v>188</v>
      </c>
      <c r="C88" s="81"/>
      <c r="D88" s="81"/>
      <c r="E88" s="81"/>
      <c r="F88" s="103">
        <f>SUM(C88:E88)</f>
        <v>0</v>
      </c>
    </row>
    <row r="89" spans="1:6" s="79" customFormat="1" ht="15">
      <c r="A89" s="108"/>
      <c r="B89" s="110" t="s">
        <v>189</v>
      </c>
      <c r="C89" s="81"/>
      <c r="D89" s="81"/>
      <c r="E89" s="81"/>
      <c r="F89" s="102">
        <f>SUM(C89:E89)</f>
        <v>0</v>
      </c>
    </row>
    <row r="90" spans="1:6" ht="15.75" customHeight="1" thickBot="1">
      <c r="A90" s="111" t="s">
        <v>190</v>
      </c>
      <c r="B90" s="112" t="s">
        <v>191</v>
      </c>
      <c r="C90" s="113">
        <f>+C44-C67+C88-C89</f>
        <v>-938749136.94</v>
      </c>
      <c r="D90" s="113">
        <f>+D44-D67+D88-D89</f>
        <v>1827083.3400000334</v>
      </c>
      <c r="E90" s="113">
        <f>+E44-E67+E88-E89</f>
        <v>861784858.16</v>
      </c>
      <c r="F90" s="114">
        <f>SUM(C90:E90)</f>
        <v>-75137195.44000006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192</v>
      </c>
      <c r="B92" s="76" t="s">
        <v>193</v>
      </c>
      <c r="C92" s="75"/>
      <c r="D92" s="75"/>
      <c r="E92" s="75"/>
      <c r="F92" s="75"/>
    </row>
    <row r="93" spans="1:6" ht="16.5" hidden="1" thickBot="1" thickTop="1">
      <c r="A93" s="70"/>
      <c r="B93" s="76" t="s">
        <v>194</v>
      </c>
      <c r="C93" s="77">
        <f>C43+C90</f>
        <v>0</v>
      </c>
      <c r="D93" s="77">
        <f>D43+D90</f>
        <v>3.329478204250336E-08</v>
      </c>
      <c r="E93" s="77">
        <f>E43+E90</f>
        <v>0</v>
      </c>
      <c r="F93" s="77">
        <f>SUM(C93:E93)</f>
        <v>3.329478204250336E-08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4" t="s">
        <v>57</v>
      </c>
      <c r="B95" s="124"/>
      <c r="C95" s="124"/>
      <c r="D95" s="124"/>
      <c r="E95" s="124"/>
      <c r="F95" s="124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199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2015-04-22T20:03:03Z</dcterms:modified>
  <cp:category/>
  <cp:version/>
  <cp:contentType/>
  <cp:contentStatus/>
</cp:coreProperties>
</file>